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frank\Documents\Faculty\External\Faculty App\2023 Package\Mines Interview\"/>
    </mc:Choice>
  </mc:AlternateContent>
  <xr:revisionPtr revIDLastSave="0" documentId="13_ncr:1_{1630E6E1-6F8E-4168-83F2-9CB4247A012B}" xr6:coauthVersionLast="36" xr6:coauthVersionMax="47" xr10:uidLastSave="{00000000-0000-0000-0000-000000000000}"/>
  <bookViews>
    <workbookView xWindow="0" yWindow="0" windowWidth="25600" windowHeight="9920" xr2:uid="{00000000-000D-0000-FFFF-FFFF00000000}"/>
  </bookViews>
  <sheets>
    <sheet name="Summary" sheetId="1" r:id="rId1"/>
    <sheet name="Equipment Wksht" sheetId="4" r:id="rId2"/>
  </sheets>
  <calcPr calcId="191029"/>
</workbook>
</file>

<file path=xl/calcChain.xml><?xml version="1.0" encoding="utf-8"?>
<calcChain xmlns="http://schemas.openxmlformats.org/spreadsheetml/2006/main">
  <c r="F37" i="1" l="1"/>
  <c r="D37" i="1"/>
  <c r="B37" i="1"/>
  <c r="D12" i="1"/>
  <c r="B12" i="1"/>
  <c r="AA18" i="1" l="1"/>
  <c r="Z32" i="1"/>
  <c r="Z30" i="1"/>
  <c r="Z31" i="1"/>
  <c r="L23" i="1"/>
  <c r="K23" i="1"/>
  <c r="AA23" i="1"/>
  <c r="J23" i="1" s="1"/>
  <c r="B29" i="1"/>
  <c r="C29" i="1"/>
  <c r="B13" i="1"/>
  <c r="AA14" i="1"/>
  <c r="AA12" i="1"/>
  <c r="J12" i="1" s="1"/>
  <c r="K12" i="1" s="1"/>
  <c r="L12" i="1" s="1"/>
  <c r="J14" i="1"/>
  <c r="K14" i="1" s="1"/>
  <c r="L14" i="1" s="1"/>
  <c r="J27" i="1"/>
  <c r="AA30" i="1" l="1"/>
  <c r="AA31" i="1"/>
  <c r="AA32" i="1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B7" i="4" l="1"/>
  <c r="B6" i="4"/>
  <c r="B5" i="4"/>
  <c r="B4" i="4"/>
  <c r="B3" i="4"/>
  <c r="B2" i="4"/>
  <c r="AA26" i="1" l="1"/>
  <c r="J26" i="1" s="1"/>
  <c r="AA25" i="1"/>
  <c r="J25" i="1" s="1"/>
  <c r="AA22" i="1"/>
  <c r="J22" i="1" s="1"/>
  <c r="AA21" i="1"/>
  <c r="J21" i="1" s="1"/>
  <c r="J18" i="1"/>
  <c r="J32" i="1" l="1"/>
  <c r="J31" i="1"/>
  <c r="J30" i="1"/>
  <c r="K18" i="1"/>
  <c r="AA27" i="1"/>
  <c r="F13" i="1"/>
  <c r="K31" i="1" l="1"/>
  <c r="L18" i="1"/>
  <c r="K30" i="1"/>
  <c r="D13" i="1"/>
  <c r="G13" i="1" l="1"/>
  <c r="E13" i="1"/>
  <c r="C13" i="1"/>
  <c r="K27" i="1"/>
  <c r="L27" i="1" s="1"/>
  <c r="F42" i="4"/>
  <c r="F46" i="4" s="1"/>
  <c r="K25" i="1"/>
  <c r="L25" i="1" s="1"/>
  <c r="K26" i="1"/>
  <c r="L26" i="1" s="1"/>
  <c r="H42" i="4"/>
  <c r="E33" i="1" s="1"/>
  <c r="E40" i="1" s="1"/>
  <c r="J42" i="4"/>
  <c r="G33" i="1" s="1"/>
  <c r="G40" i="1" s="1"/>
  <c r="E42" i="4"/>
  <c r="G42" i="4"/>
  <c r="I42" i="4"/>
  <c r="D12" i="4"/>
  <c r="D42" i="4" s="1"/>
  <c r="E45" i="4" l="1"/>
  <c r="B33" i="1"/>
  <c r="B40" i="1" s="1"/>
  <c r="K22" i="1"/>
  <c r="L22" i="1" s="1"/>
  <c r="C33" i="1"/>
  <c r="C40" i="1" s="1"/>
  <c r="D33" i="1"/>
  <c r="D40" i="1" s="1"/>
  <c r="G45" i="4"/>
  <c r="I45" i="4"/>
  <c r="F33" i="1"/>
  <c r="F40" i="1" s="1"/>
  <c r="H46" i="4"/>
  <c r="J46" i="4"/>
  <c r="B30" i="1" l="1"/>
  <c r="C30" i="1"/>
  <c r="K21" i="1"/>
  <c r="L21" i="1" l="1"/>
  <c r="E29" i="1"/>
  <c r="E30" i="1" s="1"/>
  <c r="D29" i="1"/>
  <c r="D30" i="1" s="1"/>
  <c r="B24" i="1"/>
  <c r="C24" i="1"/>
  <c r="L30" i="1"/>
  <c r="L31" i="1"/>
  <c r="L32" i="1"/>
  <c r="K32" i="1"/>
  <c r="F29" i="1" l="1"/>
  <c r="F30" i="1" s="1"/>
  <c r="G29" i="1"/>
  <c r="G30" i="1" s="1"/>
  <c r="C23" i="1"/>
  <c r="B23" i="1"/>
  <c r="E22" i="1"/>
  <c r="D22" i="1"/>
  <c r="B22" i="1"/>
  <c r="C22" i="1"/>
  <c r="E23" i="1"/>
  <c r="D23" i="1"/>
  <c r="E24" i="1"/>
  <c r="D24" i="1"/>
  <c r="F24" i="1"/>
  <c r="G24" i="1"/>
  <c r="G23" i="1"/>
  <c r="F23" i="1"/>
  <c r="C14" i="1"/>
  <c r="C15" i="1" s="1"/>
  <c r="B14" i="1"/>
  <c r="B15" i="1" s="1"/>
  <c r="F22" i="1"/>
  <c r="G22" i="1"/>
  <c r="B25" i="1" l="1"/>
  <c r="B44" i="1" s="1"/>
  <c r="C25" i="1"/>
  <c r="C45" i="1" s="1"/>
  <c r="D25" i="1"/>
  <c r="G25" i="1"/>
  <c r="F25" i="1"/>
  <c r="E25" i="1"/>
  <c r="E14" i="1"/>
  <c r="E15" i="1" s="1"/>
  <c r="D14" i="1"/>
  <c r="D15" i="1" s="1"/>
  <c r="E45" i="1" l="1"/>
  <c r="D44" i="1"/>
  <c r="G14" i="1"/>
  <c r="G15" i="1" s="1"/>
  <c r="G45" i="1" s="1"/>
  <c r="F14" i="1"/>
  <c r="F15" i="1" s="1"/>
  <c r="F44" i="1" s="1"/>
  <c r="G48" i="1" l="1"/>
  <c r="G49" i="1"/>
  <c r="G50" i="1" l="1"/>
</calcChain>
</file>

<file path=xl/sharedStrings.xml><?xml version="1.0" encoding="utf-8"?>
<sst xmlns="http://schemas.openxmlformats.org/spreadsheetml/2006/main" count="171" uniqueCount="105">
  <si>
    <t>Year 1</t>
  </si>
  <si>
    <t>Year 2</t>
  </si>
  <si>
    <t>Year 3</t>
  </si>
  <si>
    <t xml:space="preserve">Total </t>
  </si>
  <si>
    <t>Salary</t>
  </si>
  <si>
    <t>Tuition</t>
  </si>
  <si>
    <t>Fees</t>
  </si>
  <si>
    <t>Student Support</t>
  </si>
  <si>
    <t>Grand Total</t>
  </si>
  <si>
    <t>PD  funds</t>
  </si>
  <si>
    <t>Other funds</t>
  </si>
  <si>
    <t>Total PD</t>
  </si>
  <si>
    <t>Total Other</t>
  </si>
  <si>
    <t>Fall</t>
  </si>
  <si>
    <t>Spring</t>
  </si>
  <si>
    <t>Title</t>
  </si>
  <si>
    <t>Department</t>
  </si>
  <si>
    <t>Anticipated Start Date</t>
  </si>
  <si>
    <t>Academic Faculty Fringe Rates</t>
  </si>
  <si>
    <t>Graduate Student Costs</t>
  </si>
  <si>
    <t>Insurance</t>
  </si>
  <si>
    <t>Academic Year</t>
  </si>
  <si>
    <t>Monthly Stipend</t>
  </si>
  <si>
    <t>Input cells are BLUE</t>
  </si>
  <si>
    <t>Escalation Rates</t>
  </si>
  <si>
    <t>Graduate Student Salary</t>
  </si>
  <si>
    <t>Insurance ($0 if paid in AY)</t>
  </si>
  <si>
    <t>Academic Faculty Salary</t>
  </si>
  <si>
    <t>**Insurance rate assumes fall/spring paid together</t>
  </si>
  <si>
    <t>Insurance**</t>
  </si>
  <si>
    <t>Fringe</t>
  </si>
  <si>
    <t>Research Faculty Fringe Rates</t>
  </si>
  <si>
    <t>(Includes Post-Doctoral Fellows)</t>
  </si>
  <si>
    <t>Academic/Research Faculty Fringe</t>
  </si>
  <si>
    <t>Research Faculty Salary</t>
  </si>
  <si>
    <t>Faculty Support</t>
  </si>
  <si>
    <t>Other Labor</t>
  </si>
  <si>
    <t>Starting Salary</t>
  </si>
  <si>
    <t>Equipment</t>
  </si>
  <si>
    <t>Equipment, Travel, Etc.</t>
  </si>
  <si>
    <t>Computers</t>
  </si>
  <si>
    <t>Software</t>
  </si>
  <si>
    <t>Furniture</t>
  </si>
  <si>
    <t>Travel</t>
  </si>
  <si>
    <t>Misc.*</t>
  </si>
  <si>
    <t>Total Other Labor</t>
  </si>
  <si>
    <t>TOTAL PER TERM</t>
  </si>
  <si>
    <t>TOTAL PD FUNDS</t>
  </si>
  <si>
    <t>TOTAL OTHER FUNDS</t>
  </si>
  <si>
    <t>COMMENTS</t>
  </si>
  <si>
    <t>Unit Price</t>
  </si>
  <si>
    <t>Quantity</t>
  </si>
  <si>
    <t>Extended Total</t>
  </si>
  <si>
    <r>
      <t xml:space="preserve">Fringe </t>
    </r>
    <r>
      <rPr>
        <i/>
        <sz val="9"/>
        <rFont val="Arial"/>
        <family val="2"/>
      </rPr>
      <t>(@ Research Faculty Rate)</t>
    </r>
  </si>
  <si>
    <t>Position Number</t>
  </si>
  <si>
    <t>Summer</t>
  </si>
  <si>
    <t>Summer*</t>
  </si>
  <si>
    <t>Cost per Semester</t>
  </si>
  <si>
    <t>NAME</t>
  </si>
  <si>
    <t>FY23</t>
  </si>
  <si>
    <t>FY24</t>
  </si>
  <si>
    <t>FY25</t>
  </si>
  <si>
    <t>Shared Instrumentation Facility use</t>
  </si>
  <si>
    <t>Fall (# of students)</t>
  </si>
  <si>
    <t>FY26</t>
  </si>
  <si>
    <t>Spring (# of students)</t>
  </si>
  <si>
    <t>Summer (# of students)</t>
  </si>
  <si>
    <t>INPUT CELLS ARE BLUE</t>
  </si>
  <si>
    <t>Total Student Support</t>
  </si>
  <si>
    <t>Total Faculty Support</t>
  </si>
  <si>
    <t>Postdoc Salary</t>
  </si>
  <si>
    <t>*misc.: discretionary/travel to set up office and support society activities, and pay for installation of equipment</t>
  </si>
  <si>
    <t xml:space="preserve">Startup Offer  </t>
  </si>
  <si>
    <t>Equipment Worksheet</t>
  </si>
  <si>
    <r>
      <t xml:space="preserve">Equipment </t>
    </r>
    <r>
      <rPr>
        <i/>
        <sz val="9"/>
        <rFont val="Arial"/>
        <family val="2"/>
      </rPr>
      <t>(See equipment wksht)</t>
    </r>
  </si>
  <si>
    <t>Summer Days (# of days)</t>
  </si>
  <si>
    <t>Total Equipment, Travel, Etc.</t>
  </si>
  <si>
    <t>PD funds</t>
  </si>
  <si>
    <t>FY27</t>
  </si>
  <si>
    <t>***Tuition and fee rates based on in-state estimates and have not been approved.</t>
  </si>
  <si>
    <t>*Summer semester assumes that summer tuition is paid, reduced registration pricing</t>
  </si>
  <si>
    <t>ESTIMATE</t>
  </si>
  <si>
    <t>ACTUALS</t>
  </si>
  <si>
    <t>Grad Students do not typically receive increases</t>
  </si>
  <si>
    <t>Frances Zhu</t>
  </si>
  <si>
    <t>January 1,2025</t>
  </si>
  <si>
    <t>JR102416</t>
  </si>
  <si>
    <t>Tenure-Track Assistant Professor - Space Robotics</t>
  </si>
  <si>
    <t>Mechanical Engineering</t>
  </si>
  <si>
    <t>High Performance Compute Time</t>
  </si>
  <si>
    <t>Motion Capture Cameras</t>
  </si>
  <si>
    <t>3D Printers</t>
  </si>
  <si>
    <t xml:space="preserve">Soldering Station </t>
  </si>
  <si>
    <t>Printed Circuit Board Prototypes</t>
  </si>
  <si>
    <t>Lab Tools</t>
  </si>
  <si>
    <t>Outreach Robots</t>
  </si>
  <si>
    <t>Industry Rover from Commercial Partner, like Lunar Outpost</t>
  </si>
  <si>
    <t>Avionics for Custom Robots (Computers, Batteries, Sensors)</t>
  </si>
  <si>
    <t>Quadruped Robots</t>
  </si>
  <si>
    <t>Prototyping Materials (Metal, Wood, Plastic Spools)</t>
  </si>
  <si>
    <t>to install in the planetary surface simulator (shared)</t>
  </si>
  <si>
    <t>to go in the RoSE Lab</t>
  </si>
  <si>
    <t>shared with robotics institute, maybe clayworks?</t>
  </si>
  <si>
    <t>Location</t>
  </si>
  <si>
    <t>accommodating travel from Hawaii for former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</si>
</sst>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</numFmts>
  <fonts count="14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i/>
      <u/>
      <sz val="14"/>
      <name val="Arial"/>
      <family val="2"/>
    </font>
    <font>
      <u/>
      <sz val="10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u/>
      <sz val="9"/>
      <name val="Arial"/>
      <family val="2"/>
    </font>
    <font>
      <sz val="10"/>
      <color rgb="FFFF0000"/>
      <name val="Arial"/>
      <family val="2"/>
    </font>
    <font>
      <b/>
      <i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5" xfId="0" applyFont="1" applyBorder="1"/>
    <xf numFmtId="0" fontId="5" fillId="0" borderId="8" xfId="0" applyFont="1" applyBorder="1"/>
    <xf numFmtId="0" fontId="5" fillId="0" borderId="0" xfId="0" applyFont="1"/>
    <xf numFmtId="0" fontId="6" fillId="2" borderId="1" xfId="0" applyFont="1" applyFill="1" applyBorder="1"/>
    <xf numFmtId="0" fontId="6" fillId="2" borderId="5" xfId="0" applyFont="1" applyFill="1" applyBorder="1"/>
    <xf numFmtId="0" fontId="0" fillId="2" borderId="8" xfId="0" applyFill="1" applyBorder="1"/>
    <xf numFmtId="0" fontId="7" fillId="0" borderId="0" xfId="0" applyFont="1"/>
    <xf numFmtId="0" fontId="3" fillId="4" borderId="4" xfId="0" applyFont="1" applyFill="1" applyBorder="1"/>
    <xf numFmtId="0" fontId="0" fillId="4" borderId="12" xfId="0" applyFill="1" applyBorder="1"/>
    <xf numFmtId="0" fontId="0" fillId="0" borderId="0" xfId="0" applyAlignment="1">
      <alignment horizontal="right"/>
    </xf>
    <xf numFmtId="165" fontId="4" fillId="0" borderId="0" xfId="0" applyNumberFormat="1" applyFont="1"/>
    <xf numFmtId="0" fontId="5" fillId="0" borderId="14" xfId="0" applyFont="1" applyBorder="1"/>
    <xf numFmtId="44" fontId="4" fillId="0" borderId="0" xfId="0" applyNumberFormat="1" applyFont="1" applyAlignment="1">
      <alignment horizontal="right"/>
    </xf>
    <xf numFmtId="44" fontId="5" fillId="0" borderId="0" xfId="0" applyNumberFormat="1" applyFont="1" applyAlignment="1">
      <alignment horizontal="right"/>
    </xf>
    <xf numFmtId="0" fontId="5" fillId="0" borderId="1" xfId="0" applyFont="1" applyBorder="1"/>
    <xf numFmtId="0" fontId="0" fillId="5" borderId="0" xfId="0" applyFill="1"/>
    <xf numFmtId="10" fontId="0" fillId="5" borderId="0" xfId="2" applyNumberFormat="1" applyFont="1" applyFill="1" applyBorder="1"/>
    <xf numFmtId="10" fontId="0" fillId="5" borderId="0" xfId="2" applyNumberFormat="1" applyFont="1" applyFill="1" applyBorder="1" applyAlignment="1">
      <alignment horizontal="center"/>
    </xf>
    <xf numFmtId="165" fontId="0" fillId="5" borderId="0" xfId="1" applyNumberFormat="1" applyFont="1" applyFill="1" applyBorder="1"/>
    <xf numFmtId="165" fontId="4" fillId="3" borderId="6" xfId="0" applyNumberFormat="1" applyFont="1" applyFill="1" applyBorder="1" applyAlignment="1">
      <alignment horizontal="right"/>
    </xf>
    <xf numFmtId="165" fontId="5" fillId="3" borderId="9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3" fillId="5" borderId="18" xfId="0" applyFont="1" applyFill="1" applyBorder="1"/>
    <xf numFmtId="0" fontId="0" fillId="5" borderId="21" xfId="0" applyFill="1" applyBorder="1"/>
    <xf numFmtId="0" fontId="0" fillId="5" borderId="17" xfId="0" applyFill="1" applyBorder="1"/>
    <xf numFmtId="0" fontId="0" fillId="5" borderId="14" xfId="0" applyFill="1" applyBorder="1"/>
    <xf numFmtId="0" fontId="0" fillId="5" borderId="22" xfId="0" applyFill="1" applyBorder="1"/>
    <xf numFmtId="0" fontId="0" fillId="5" borderId="23" xfId="0" applyFill="1" applyBorder="1"/>
    <xf numFmtId="166" fontId="0" fillId="2" borderId="3" xfId="0" applyNumberFormat="1" applyFill="1" applyBorder="1"/>
    <xf numFmtId="166" fontId="0" fillId="2" borderId="7" xfId="0" applyNumberFormat="1" applyFill="1" applyBorder="1"/>
    <xf numFmtId="166" fontId="0" fillId="2" borderId="10" xfId="0" applyNumberFormat="1" applyFill="1" applyBorder="1"/>
    <xf numFmtId="0" fontId="5" fillId="0" borderId="15" xfId="0" applyFont="1" applyBorder="1"/>
    <xf numFmtId="0" fontId="5" fillId="0" borderId="24" xfId="0" applyFont="1" applyBorder="1"/>
    <xf numFmtId="164" fontId="4" fillId="3" borderId="16" xfId="0" applyNumberFormat="1" applyFont="1" applyFill="1" applyBorder="1"/>
    <xf numFmtId="0" fontId="5" fillId="3" borderId="15" xfId="0" applyFont="1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 applyAlignment="1">
      <alignment horizontal="left"/>
    </xf>
    <xf numFmtId="0" fontId="3" fillId="5" borderId="21" xfId="0" applyFont="1" applyFill="1" applyBorder="1"/>
    <xf numFmtId="0" fontId="10" fillId="5" borderId="21" xfId="0" applyFont="1" applyFill="1" applyBorder="1" applyAlignment="1">
      <alignment horizontal="right"/>
    </xf>
    <xf numFmtId="0" fontId="4" fillId="5" borderId="21" xfId="0" applyFont="1" applyFill="1" applyBorder="1"/>
    <xf numFmtId="0" fontId="8" fillId="5" borderId="21" xfId="0" applyFont="1" applyFill="1" applyBorder="1"/>
    <xf numFmtId="0" fontId="4" fillId="5" borderId="21" xfId="0" applyFont="1" applyFill="1" applyBorder="1" applyAlignment="1">
      <alignment horizontal="right"/>
    </xf>
    <xf numFmtId="0" fontId="4" fillId="5" borderId="21" xfId="0" applyFont="1" applyFill="1" applyBorder="1" applyAlignment="1">
      <alignment horizontal="left"/>
    </xf>
    <xf numFmtId="0" fontId="11" fillId="5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2" fillId="5" borderId="0" xfId="0" applyFont="1" applyFill="1"/>
    <xf numFmtId="0" fontId="4" fillId="0" borderId="27" xfId="0" applyFont="1" applyBorder="1"/>
    <xf numFmtId="0" fontId="4" fillId="3" borderId="28" xfId="0" applyFont="1" applyFill="1" applyBorder="1" applyAlignment="1">
      <alignment horizontal="center"/>
    </xf>
    <xf numFmtId="165" fontId="4" fillId="3" borderId="29" xfId="0" applyNumberFormat="1" applyFont="1" applyFill="1" applyBorder="1" applyAlignment="1">
      <alignment horizontal="right"/>
    </xf>
    <xf numFmtId="165" fontId="4" fillId="3" borderId="29" xfId="1" applyNumberFormat="1" applyFont="1" applyFill="1" applyBorder="1"/>
    <xf numFmtId="165" fontId="4" fillId="3" borderId="16" xfId="0" applyNumberFormat="1" applyFont="1" applyFill="1" applyBorder="1" applyAlignment="1">
      <alignment horizontal="right"/>
    </xf>
    <xf numFmtId="165" fontId="4" fillId="3" borderId="30" xfId="0" applyNumberFormat="1" applyFont="1" applyFill="1" applyBorder="1" applyAlignment="1">
      <alignment horizontal="right"/>
    </xf>
    <xf numFmtId="165" fontId="4" fillId="3" borderId="30" xfId="1" applyNumberFormat="1" applyFont="1" applyFill="1" applyBorder="1"/>
    <xf numFmtId="165" fontId="4" fillId="3" borderId="18" xfId="1" applyNumberFormat="1" applyFont="1" applyFill="1" applyBorder="1"/>
    <xf numFmtId="165" fontId="12" fillId="5" borderId="0" xfId="1" applyNumberFormat="1" applyFont="1" applyFill="1" applyBorder="1"/>
    <xf numFmtId="0" fontId="12" fillId="5" borderId="0" xfId="0" applyFont="1" applyFill="1"/>
    <xf numFmtId="0" fontId="0" fillId="0" borderId="0" xfId="0" applyAlignment="1">
      <alignment horizontal="left"/>
    </xf>
    <xf numFmtId="44" fontId="5" fillId="3" borderId="9" xfId="3" applyFont="1" applyFill="1" applyBorder="1" applyAlignment="1">
      <alignment horizontal="right"/>
    </xf>
    <xf numFmtId="44" fontId="5" fillId="3" borderId="9" xfId="3" applyFont="1" applyFill="1" applyBorder="1"/>
    <xf numFmtId="44" fontId="5" fillId="3" borderId="11" xfId="3" applyFont="1" applyFill="1" applyBorder="1"/>
    <xf numFmtId="44" fontId="5" fillId="3" borderId="2" xfId="3" applyFont="1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5" borderId="0" xfId="0" applyFill="1" applyAlignment="1">
      <alignment vertical="center"/>
    </xf>
    <xf numFmtId="165" fontId="0" fillId="5" borderId="0" xfId="1" applyNumberFormat="1" applyFont="1" applyFill="1" applyBorder="1" applyAlignment="1">
      <alignment vertical="center"/>
    </xf>
    <xf numFmtId="10" fontId="0" fillId="5" borderId="0" xfId="2" applyNumberFormat="1" applyFont="1" applyFill="1" applyBorder="1" applyAlignment="1">
      <alignment vertical="center"/>
    </xf>
    <xf numFmtId="10" fontId="0" fillId="5" borderId="0" xfId="2" applyNumberFormat="1" applyFont="1" applyFill="1" applyBorder="1" applyAlignment="1"/>
    <xf numFmtId="165" fontId="0" fillId="5" borderId="0" xfId="1" applyNumberFormat="1" applyFont="1" applyFill="1" applyBorder="1" applyAlignment="1"/>
    <xf numFmtId="0" fontId="11" fillId="5" borderId="0" xfId="0" applyFont="1" applyFill="1" applyAlignment="1">
      <alignment horizontal="center" vertical="center"/>
    </xf>
    <xf numFmtId="10" fontId="0" fillId="5" borderId="0" xfId="2" applyNumberFormat="1" applyFont="1" applyFill="1" applyBorder="1" applyAlignment="1">
      <alignment horizontal="right"/>
    </xf>
    <xf numFmtId="0" fontId="0" fillId="5" borderId="0" xfId="0" applyFill="1" applyAlignment="1">
      <alignment horizontal="right"/>
    </xf>
    <xf numFmtId="165" fontId="0" fillId="5" borderId="0" xfId="1" applyNumberFormat="1" applyFont="1" applyFill="1" applyBorder="1" applyAlignment="1">
      <alignment horizontal="right"/>
    </xf>
    <xf numFmtId="0" fontId="4" fillId="3" borderId="32" xfId="0" applyFont="1" applyFill="1" applyBorder="1" applyAlignment="1">
      <alignment horizontal="center"/>
    </xf>
    <xf numFmtId="0" fontId="4" fillId="0" borderId="33" xfId="0" applyFont="1" applyBorder="1"/>
    <xf numFmtId="165" fontId="4" fillId="3" borderId="7" xfId="0" applyNumberFormat="1" applyFont="1" applyFill="1" applyBorder="1" applyAlignment="1">
      <alignment horizontal="right"/>
    </xf>
    <xf numFmtId="44" fontId="5" fillId="3" borderId="10" xfId="3" applyFont="1" applyFill="1" applyBorder="1" applyAlignment="1">
      <alignment horizontal="right"/>
    </xf>
    <xf numFmtId="165" fontId="4" fillId="3" borderId="34" xfId="1" applyNumberFormat="1" applyFont="1" applyFill="1" applyBorder="1"/>
    <xf numFmtId="44" fontId="5" fillId="3" borderId="10" xfId="3" applyFont="1" applyFill="1" applyBorder="1"/>
    <xf numFmtId="165" fontId="4" fillId="3" borderId="35" xfId="1" applyNumberFormat="1" applyFont="1" applyFill="1" applyBorder="1"/>
    <xf numFmtId="0" fontId="4" fillId="0" borderId="36" xfId="0" applyFont="1" applyBorder="1"/>
    <xf numFmtId="44" fontId="5" fillId="3" borderId="37" xfId="3" applyFont="1" applyFill="1" applyBorder="1"/>
    <xf numFmtId="165" fontId="4" fillId="3" borderId="34" xfId="0" applyNumberFormat="1" applyFont="1" applyFill="1" applyBorder="1" applyAlignment="1">
      <alignment horizontal="right"/>
    </xf>
    <xf numFmtId="44" fontId="0" fillId="4" borderId="6" xfId="1" applyNumberFormat="1" applyFont="1" applyFill="1" applyBorder="1" applyAlignment="1" applyProtection="1">
      <alignment horizontal="left"/>
      <protection locked="0"/>
    </xf>
    <xf numFmtId="165" fontId="4" fillId="4" borderId="6" xfId="1" applyNumberFormat="1" applyFont="1" applyFill="1" applyBorder="1" applyAlignment="1" applyProtection="1">
      <alignment horizontal="right"/>
      <protection locked="0"/>
    </xf>
    <xf numFmtId="165" fontId="4" fillId="4" borderId="7" xfId="1" applyNumberFormat="1" applyFont="1" applyFill="1" applyBorder="1" applyAlignment="1" applyProtection="1">
      <alignment horizontal="right"/>
      <protection locked="0"/>
    </xf>
    <xf numFmtId="165" fontId="4" fillId="4" borderId="6" xfId="1" applyNumberFormat="1" applyFont="1" applyFill="1" applyBorder="1" applyProtection="1">
      <protection locked="0"/>
    </xf>
    <xf numFmtId="165" fontId="4" fillId="4" borderId="7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43" fontId="0" fillId="0" borderId="0" xfId="1" applyFont="1" applyFill="1" applyProtection="1">
      <protection locked="0"/>
    </xf>
    <xf numFmtId="165" fontId="4" fillId="4" borderId="13" xfId="1" applyNumberFormat="1" applyFont="1" applyFill="1" applyBorder="1" applyProtection="1">
      <protection locked="0"/>
    </xf>
    <xf numFmtId="0" fontId="4" fillId="4" borderId="5" xfId="0" applyFont="1" applyFill="1" applyBorder="1" applyProtection="1">
      <protection locked="0"/>
    </xf>
    <xf numFmtId="164" fontId="4" fillId="4" borderId="16" xfId="0" applyNumberFormat="1" applyFont="1" applyFill="1" applyBorder="1" applyProtection="1">
      <protection locked="0"/>
    </xf>
    <xf numFmtId="0" fontId="4" fillId="4" borderId="16" xfId="0" applyFont="1" applyFill="1" applyBorder="1" applyProtection="1">
      <protection locked="0"/>
    </xf>
    <xf numFmtId="0" fontId="5" fillId="3" borderId="8" xfId="0" applyFont="1" applyFill="1" applyBorder="1" applyAlignment="1">
      <alignment horizontal="right"/>
    </xf>
    <xf numFmtId="0" fontId="3" fillId="0" borderId="0" xfId="0" applyFont="1" applyProtection="1">
      <protection locked="0"/>
    </xf>
    <xf numFmtId="0" fontId="13" fillId="0" borderId="0" xfId="0" applyFont="1" applyAlignment="1">
      <alignment horizontal="right"/>
    </xf>
    <xf numFmtId="44" fontId="0" fillId="8" borderId="6" xfId="3" applyFont="1" applyFill="1" applyBorder="1" applyAlignment="1" applyProtection="1">
      <alignment horizontal="left"/>
      <protection locked="0"/>
    </xf>
    <xf numFmtId="0" fontId="5" fillId="7" borderId="3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6" xfId="0" applyFont="1" applyBorder="1"/>
    <xf numFmtId="10" fontId="0" fillId="0" borderId="0" xfId="0" applyNumberFormat="1"/>
    <xf numFmtId="0" fontId="8" fillId="0" borderId="0" xfId="0" applyFont="1"/>
    <xf numFmtId="165" fontId="0" fillId="0" borderId="0" xfId="1" applyNumberFormat="1" applyFont="1"/>
    <xf numFmtId="10" fontId="0" fillId="0" borderId="0" xfId="2" applyNumberFormat="1" applyFont="1" applyFill="1" applyBorder="1"/>
    <xf numFmtId="165" fontId="1" fillId="5" borderId="0" xfId="1" applyNumberFormat="1" applyFont="1" applyFill="1" applyBorder="1"/>
    <xf numFmtId="165" fontId="1" fillId="0" borderId="0" xfId="1" applyNumberFormat="1" applyFont="1" applyFill="1" applyBorder="1"/>
    <xf numFmtId="0" fontId="5" fillId="0" borderId="0" xfId="0" applyFont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6" borderId="38" xfId="0" applyFont="1" applyFill="1" applyBorder="1" applyAlignment="1">
      <alignment horizontal="center"/>
    </xf>
    <xf numFmtId="0" fontId="3" fillId="6" borderId="39" xfId="0" applyFont="1" applyFill="1" applyBorder="1" applyAlignment="1">
      <alignment horizontal="center"/>
    </xf>
    <xf numFmtId="0" fontId="3" fillId="6" borderId="40" xfId="0" applyFont="1" applyFill="1" applyBorder="1" applyAlignment="1">
      <alignment horizontal="center"/>
    </xf>
    <xf numFmtId="0" fontId="3" fillId="6" borderId="37" xfId="0" applyFont="1" applyFill="1" applyBorder="1" applyAlignment="1">
      <alignment horizontal="center"/>
    </xf>
    <xf numFmtId="0" fontId="0" fillId="4" borderId="13" xfId="0" applyFill="1" applyBorder="1" applyAlignment="1" applyProtection="1">
      <alignment horizontal="left"/>
      <protection locked="0"/>
    </xf>
    <xf numFmtId="0" fontId="0" fillId="4" borderId="16" xfId="0" applyFill="1" applyBorder="1" applyAlignment="1" applyProtection="1">
      <alignment horizontal="left"/>
      <protection locked="0"/>
    </xf>
    <xf numFmtId="49" fontId="0" fillId="4" borderId="13" xfId="0" applyNumberFormat="1" applyFill="1" applyBorder="1" applyAlignment="1" applyProtection="1">
      <alignment horizontal="left"/>
      <protection locked="0"/>
    </xf>
    <xf numFmtId="49" fontId="0" fillId="4" borderId="16" xfId="0" applyNumberFormat="1" applyFill="1" applyBorder="1" applyAlignment="1" applyProtection="1">
      <alignment horizontal="left"/>
      <protection locked="0"/>
    </xf>
    <xf numFmtId="14" fontId="0" fillId="4" borderId="13" xfId="0" applyNumberFormat="1" applyFill="1" applyBorder="1" applyAlignment="1" applyProtection="1">
      <alignment horizontal="left"/>
      <protection locked="0"/>
    </xf>
    <xf numFmtId="14" fontId="0" fillId="4" borderId="16" xfId="0" applyNumberFormat="1" applyFill="1" applyBorder="1" applyAlignment="1" applyProtection="1">
      <alignment horizontal="left"/>
      <protection locked="0"/>
    </xf>
    <xf numFmtId="0" fontId="5" fillId="6" borderId="38" xfId="0" applyFont="1" applyFill="1" applyBorder="1" applyAlignment="1">
      <alignment horizontal="center"/>
    </xf>
    <xf numFmtId="0" fontId="5" fillId="6" borderId="39" xfId="0" applyFont="1" applyFill="1" applyBorder="1" applyAlignment="1">
      <alignment horizontal="center"/>
    </xf>
    <xf numFmtId="0" fontId="5" fillId="6" borderId="40" xfId="0" applyFont="1" applyFill="1" applyBorder="1" applyAlignment="1">
      <alignment horizontal="center"/>
    </xf>
    <xf numFmtId="0" fontId="0" fillId="8" borderId="13" xfId="0" applyFill="1" applyBorder="1" applyAlignment="1" applyProtection="1">
      <alignment horizontal="left"/>
      <protection locked="0"/>
    </xf>
    <xf numFmtId="0" fontId="0" fillId="8" borderId="16" xfId="0" applyFill="1" applyBorder="1" applyAlignment="1" applyProtection="1">
      <alignment horizontal="left"/>
      <protection locked="0"/>
    </xf>
    <xf numFmtId="14" fontId="0" fillId="8" borderId="13" xfId="0" applyNumberFormat="1" applyFill="1" applyBorder="1" applyAlignment="1" applyProtection="1">
      <alignment horizontal="left"/>
      <protection locked="0"/>
    </xf>
    <xf numFmtId="14" fontId="0" fillId="8" borderId="16" xfId="0" applyNumberFormat="1" applyFill="1" applyBorder="1" applyAlignment="1" applyProtection="1">
      <alignment horizontal="left"/>
      <protection locked="0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0</xdr:row>
      <xdr:rowOff>9526</xdr:rowOff>
    </xdr:from>
    <xdr:to>
      <xdr:col>4</xdr:col>
      <xdr:colOff>773430</xdr:colOff>
      <xdr:row>1</xdr:row>
      <xdr:rowOff>20956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D31781F1-965B-4F3E-8252-286AD933BC9A}"/>
            </a:ext>
          </a:extLst>
        </xdr:cNvPr>
        <xdr:cNvSpPr/>
      </xdr:nvSpPr>
      <xdr:spPr>
        <a:xfrm>
          <a:off x="4391025" y="9526"/>
          <a:ext cx="944880" cy="249555"/>
        </a:xfrm>
        <a:prstGeom prst="rightArrow">
          <a:avLst/>
        </a:prstGeom>
        <a:pattFill prst="dkUpDiag">
          <a:fgClr>
            <a:srgbClr val="FFFF99"/>
          </a:fgClr>
          <a:bgClr>
            <a:schemeClr val="accent2">
              <a:lumMod val="60000"/>
              <a:lumOff val="40000"/>
            </a:schemeClr>
          </a:bgClr>
        </a:patt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0</xdr:row>
      <xdr:rowOff>1</xdr:rowOff>
    </xdr:from>
    <xdr:to>
      <xdr:col>5</xdr:col>
      <xdr:colOff>733425</xdr:colOff>
      <xdr:row>1</xdr:row>
      <xdr:rowOff>9526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09802A92-EE02-487D-9DA3-8185EC91FFA3}"/>
            </a:ext>
          </a:extLst>
        </xdr:cNvPr>
        <xdr:cNvSpPr/>
      </xdr:nvSpPr>
      <xdr:spPr>
        <a:xfrm>
          <a:off x="5981700" y="1"/>
          <a:ext cx="1143000" cy="247650"/>
        </a:xfrm>
        <a:prstGeom prst="rightArrow">
          <a:avLst/>
        </a:prstGeom>
        <a:pattFill prst="lgGrid">
          <a:fgClr>
            <a:schemeClr val="accent4">
              <a:lumMod val="40000"/>
              <a:lumOff val="60000"/>
            </a:schemeClr>
          </a:fgClr>
          <a:bgClr>
            <a:schemeClr val="accent2">
              <a:lumMod val="60000"/>
              <a:lumOff val="40000"/>
            </a:schemeClr>
          </a:bgClr>
        </a:patt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AA74"/>
  <sheetViews>
    <sheetView tabSelected="1" topLeftCell="A17" zoomScaleNormal="100" workbookViewId="0">
      <selection activeCell="H38" sqref="H38"/>
    </sheetView>
  </sheetViews>
  <sheetFormatPr defaultColWidth="8.8203125" defaultRowHeight="13.5" customHeight="1" x14ac:dyDescent="0.4"/>
  <cols>
    <col min="1" max="1" width="28.703125" customWidth="1"/>
    <col min="2" max="2" width="12.703125" customWidth="1"/>
    <col min="3" max="3" width="13.17578125" customWidth="1"/>
    <col min="4" max="7" width="12.703125" customWidth="1"/>
    <col min="8" max="8" width="15.8203125" customWidth="1"/>
    <col min="9" max="9" width="30.46875" customWidth="1"/>
    <col min="10" max="13" width="10.703125" customWidth="1"/>
    <col min="14" max="14" width="24.87890625" customWidth="1"/>
    <col min="15" max="15" width="8.8203125" customWidth="1"/>
    <col min="16" max="17" width="7.8203125" customWidth="1"/>
    <col min="18" max="24" width="8.8203125" customWidth="1"/>
    <col min="25" max="27" width="8.8203125" hidden="1" customWidth="1"/>
    <col min="28" max="28" width="8.8203125" customWidth="1"/>
  </cols>
  <sheetData>
    <row r="1" spans="1:27" ht="18" thickBot="1" x14ac:dyDescent="0.6">
      <c r="A1" s="9" t="s">
        <v>72</v>
      </c>
      <c r="F1" s="10" t="s">
        <v>67</v>
      </c>
      <c r="G1" s="11"/>
      <c r="H1" s="91"/>
      <c r="I1" s="25" t="s">
        <v>24</v>
      </c>
      <c r="J1" s="38"/>
      <c r="K1" s="38"/>
      <c r="L1" s="38"/>
      <c r="M1" s="38"/>
      <c r="N1" s="39"/>
    </row>
    <row r="2" spans="1:27" ht="12.7" x14ac:dyDescent="0.4">
      <c r="A2" s="102" t="s">
        <v>58</v>
      </c>
      <c r="B2" s="124" t="s">
        <v>84</v>
      </c>
      <c r="C2" s="125"/>
      <c r="H2" s="91"/>
      <c r="I2" s="26" t="s">
        <v>27</v>
      </c>
      <c r="J2" s="19">
        <v>0.04</v>
      </c>
      <c r="K2" s="49" t="s">
        <v>80</v>
      </c>
      <c r="N2" s="28"/>
    </row>
    <row r="3" spans="1:27" ht="12.7" x14ac:dyDescent="0.4">
      <c r="A3" s="102" t="s">
        <v>54</v>
      </c>
      <c r="B3" s="124" t="s">
        <v>86</v>
      </c>
      <c r="C3" s="125"/>
      <c r="H3" s="91"/>
      <c r="I3" s="26" t="s">
        <v>34</v>
      </c>
      <c r="J3" s="19">
        <v>0.04</v>
      </c>
      <c r="K3" s="49" t="s">
        <v>28</v>
      </c>
      <c r="N3" s="28"/>
    </row>
    <row r="4" spans="1:27" ht="13.5" customHeight="1" x14ac:dyDescent="0.4">
      <c r="A4" s="102" t="s">
        <v>15</v>
      </c>
      <c r="B4" s="122" t="s">
        <v>87</v>
      </c>
      <c r="C4" s="123"/>
      <c r="H4" s="91"/>
      <c r="I4" s="26" t="s">
        <v>33</v>
      </c>
      <c r="J4" s="110">
        <v>0.05</v>
      </c>
      <c r="K4" s="49" t="s">
        <v>79</v>
      </c>
      <c r="N4" s="28"/>
    </row>
    <row r="5" spans="1:27" ht="13.5" customHeight="1" x14ac:dyDescent="0.4">
      <c r="A5" s="102" t="s">
        <v>16</v>
      </c>
      <c r="B5" s="122" t="s">
        <v>88</v>
      </c>
      <c r="C5" s="123"/>
      <c r="F5" s="2"/>
      <c r="G5" s="2"/>
      <c r="H5" s="91"/>
      <c r="I5" s="40" t="s">
        <v>25</v>
      </c>
      <c r="J5" s="110">
        <v>0.01</v>
      </c>
      <c r="K5" s="49" t="s">
        <v>83</v>
      </c>
      <c r="L5" s="18"/>
      <c r="M5" s="18"/>
      <c r="N5" s="28"/>
    </row>
    <row r="6" spans="1:27" ht="13.5" customHeight="1" x14ac:dyDescent="0.4">
      <c r="A6" s="102" t="s">
        <v>17</v>
      </c>
      <c r="B6" s="126" t="s">
        <v>85</v>
      </c>
      <c r="C6" s="127"/>
      <c r="D6" s="2"/>
      <c r="G6" s="2"/>
      <c r="H6" s="93"/>
      <c r="I6" s="40" t="s">
        <v>5</v>
      </c>
      <c r="J6" s="19">
        <v>0.04</v>
      </c>
      <c r="K6" s="18"/>
      <c r="L6" s="18"/>
      <c r="M6" s="18"/>
      <c r="N6" s="28"/>
    </row>
    <row r="7" spans="1:27" ht="13.5" customHeight="1" x14ac:dyDescent="0.4">
      <c r="A7" s="102" t="s">
        <v>37</v>
      </c>
      <c r="B7" s="86">
        <v>109000</v>
      </c>
      <c r="C7" s="60"/>
      <c r="H7" s="91"/>
      <c r="I7" s="40" t="s">
        <v>6</v>
      </c>
      <c r="J7" s="19">
        <v>0.04</v>
      </c>
      <c r="K7" s="18"/>
      <c r="L7" s="18"/>
      <c r="M7" s="18"/>
      <c r="N7" s="28"/>
    </row>
    <row r="8" spans="1:27" ht="13.5" customHeight="1" thickBot="1" x14ac:dyDescent="0.45">
      <c r="H8" s="91"/>
      <c r="I8" s="40" t="s">
        <v>20</v>
      </c>
      <c r="J8" s="19">
        <v>0.04</v>
      </c>
      <c r="K8" s="18"/>
      <c r="L8" s="18"/>
      <c r="M8" s="18"/>
      <c r="N8" s="28"/>
    </row>
    <row r="9" spans="1:27" ht="13.5" customHeight="1" x14ac:dyDescent="0.4">
      <c r="A9" s="2"/>
      <c r="B9" s="118" t="s">
        <v>0</v>
      </c>
      <c r="C9" s="119"/>
      <c r="D9" s="118" t="s">
        <v>1</v>
      </c>
      <c r="E9" s="119"/>
      <c r="F9" s="118" t="s">
        <v>2</v>
      </c>
      <c r="G9" s="119"/>
      <c r="H9" s="93"/>
      <c r="I9" s="26"/>
      <c r="J9" s="18"/>
      <c r="K9" s="18"/>
      <c r="L9" s="18"/>
      <c r="M9" s="18"/>
      <c r="N9" s="28"/>
    </row>
    <row r="10" spans="1:27" ht="13.5" customHeight="1" thickBot="1" x14ac:dyDescent="0.45">
      <c r="A10" s="2"/>
      <c r="B10" s="120" t="s">
        <v>61</v>
      </c>
      <c r="C10" s="121"/>
      <c r="D10" s="120" t="s">
        <v>64</v>
      </c>
      <c r="E10" s="121"/>
      <c r="F10" s="120" t="s">
        <v>78</v>
      </c>
      <c r="G10" s="121"/>
      <c r="H10" s="93"/>
      <c r="I10" s="26"/>
      <c r="J10" s="18"/>
      <c r="K10" s="18"/>
      <c r="L10" s="18"/>
      <c r="M10" s="18"/>
      <c r="N10" s="28"/>
      <c r="Y10" s="113" t="s">
        <v>82</v>
      </c>
      <c r="Z10" s="113"/>
      <c r="AA10" s="5" t="s">
        <v>81</v>
      </c>
    </row>
    <row r="11" spans="1:27" ht="15.7" customHeight="1" x14ac:dyDescent="0.4">
      <c r="A11" s="104" t="s">
        <v>35</v>
      </c>
      <c r="B11" s="51" t="s">
        <v>77</v>
      </c>
      <c r="C11" s="51" t="s">
        <v>10</v>
      </c>
      <c r="D11" s="51" t="s">
        <v>77</v>
      </c>
      <c r="E11" s="51" t="s">
        <v>10</v>
      </c>
      <c r="F11" s="51" t="s">
        <v>77</v>
      </c>
      <c r="G11" s="76" t="s">
        <v>10</v>
      </c>
      <c r="H11" s="93"/>
      <c r="I11" s="26"/>
      <c r="J11" s="72" t="s">
        <v>61</v>
      </c>
      <c r="K11" s="72" t="s">
        <v>64</v>
      </c>
      <c r="L11" s="72" t="s">
        <v>78</v>
      </c>
      <c r="M11" s="18"/>
      <c r="N11" s="28"/>
      <c r="Y11" s="108" t="s">
        <v>59</v>
      </c>
      <c r="Z11" s="47" t="s">
        <v>60</v>
      </c>
      <c r="AA11" s="47" t="s">
        <v>61</v>
      </c>
    </row>
    <row r="12" spans="1:27" ht="13.5" customHeight="1" x14ac:dyDescent="0.4">
      <c r="A12" s="50" t="s">
        <v>75</v>
      </c>
      <c r="B12" s="87">
        <f>3*4*5</f>
        <v>60</v>
      </c>
      <c r="C12" s="87">
        <v>0</v>
      </c>
      <c r="D12" s="87">
        <f>2*4*5</f>
        <v>40</v>
      </c>
      <c r="E12" s="87">
        <v>0</v>
      </c>
      <c r="F12" s="87">
        <v>20</v>
      </c>
      <c r="G12" s="88">
        <v>0</v>
      </c>
      <c r="H12" s="93"/>
      <c r="I12" s="41" t="s">
        <v>18</v>
      </c>
      <c r="J12" s="69">
        <f>AA12</f>
        <v>0.31709999999999999</v>
      </c>
      <c r="K12" s="73">
        <f>J12*(1+$J$4)</f>
        <v>0.332955</v>
      </c>
      <c r="L12" s="70">
        <f>K12*(1+$J$4)</f>
        <v>0.34960275000000002</v>
      </c>
      <c r="M12" s="18"/>
      <c r="N12" s="28"/>
      <c r="W12" s="107"/>
      <c r="Z12" s="20">
        <v>0.30199999999999999</v>
      </c>
      <c r="AA12" s="20">
        <f>($Z12*(1+$J$4))</f>
        <v>0.31709999999999999</v>
      </c>
    </row>
    <row r="13" spans="1:27" ht="13.5" customHeight="1" x14ac:dyDescent="0.4">
      <c r="A13" s="3" t="s">
        <v>4</v>
      </c>
      <c r="B13" s="52">
        <f>(0.00541*B12*$B$7)</f>
        <v>35381.4</v>
      </c>
      <c r="C13" s="52">
        <f>(0.00541*C12*$B$7)</f>
        <v>0</v>
      </c>
      <c r="D13" s="52">
        <f>(0.00541*D12*$B$7*(1+$J$2)^1)</f>
        <v>24531.103999999999</v>
      </c>
      <c r="E13" s="52">
        <f>(0.00541*E12*$B$7*(1+$J$2)^1)</f>
        <v>0</v>
      </c>
      <c r="F13" s="52">
        <f>(0.00541*F12*$B$7*(1+$J$2)^2)</f>
        <v>12756.174080000001</v>
      </c>
      <c r="G13" s="85">
        <f>(0.00541*G12*$B$7*(1+$J$2)^2)</f>
        <v>0</v>
      </c>
      <c r="H13" s="93"/>
      <c r="I13" s="26"/>
      <c r="J13" s="67"/>
      <c r="K13" s="74"/>
      <c r="L13" s="18"/>
      <c r="M13" s="18"/>
      <c r="N13" s="28"/>
      <c r="Z13" s="18"/>
      <c r="AA13" s="18"/>
    </row>
    <row r="14" spans="1:27" ht="13.5" customHeight="1" x14ac:dyDescent="0.4">
      <c r="A14" s="3" t="s">
        <v>30</v>
      </c>
      <c r="B14" s="22">
        <f>$J$12*B13</f>
        <v>11219.441940000001</v>
      </c>
      <c r="C14" s="22">
        <f>$J$12*C13</f>
        <v>0</v>
      </c>
      <c r="D14" s="22">
        <f>$K$12*D13</f>
        <v>8167.7537323199995</v>
      </c>
      <c r="E14" s="22">
        <f>$K$12*E13</f>
        <v>0</v>
      </c>
      <c r="F14" s="22">
        <f>$L$12*F13</f>
        <v>4459.5935378467202</v>
      </c>
      <c r="G14" s="78">
        <f>$L$12*G13</f>
        <v>0</v>
      </c>
      <c r="H14" s="93"/>
      <c r="I14" s="41" t="s">
        <v>31</v>
      </c>
      <c r="J14" s="69">
        <f>AA14</f>
        <v>0.31814999999999999</v>
      </c>
      <c r="K14" s="73">
        <f>J14*(1+$J$4)</f>
        <v>0.33405750000000001</v>
      </c>
      <c r="L14" s="70">
        <f>K14*(1+$J$4)</f>
        <v>0.35076037500000001</v>
      </c>
      <c r="M14" s="18"/>
      <c r="N14" s="28"/>
      <c r="Z14" s="20">
        <v>0.30299999999999999</v>
      </c>
      <c r="AA14" s="20">
        <f>($Z14*(1+$J$4))</f>
        <v>0.31814999999999999</v>
      </c>
    </row>
    <row r="15" spans="1:27" ht="13.5" customHeight="1" thickBot="1" x14ac:dyDescent="0.45">
      <c r="A15" s="65" t="s">
        <v>69</v>
      </c>
      <c r="B15" s="61">
        <f t="shared" ref="B15:G15" si="0">ROUND((B13+B14),0)</f>
        <v>46601</v>
      </c>
      <c r="C15" s="61">
        <f t="shared" si="0"/>
        <v>0</v>
      </c>
      <c r="D15" s="61">
        <f t="shared" si="0"/>
        <v>32699</v>
      </c>
      <c r="E15" s="61">
        <f t="shared" si="0"/>
        <v>0</v>
      </c>
      <c r="F15" s="61">
        <f t="shared" si="0"/>
        <v>17216</v>
      </c>
      <c r="G15" s="79">
        <f t="shared" si="0"/>
        <v>0</v>
      </c>
      <c r="H15" s="93"/>
      <c r="I15" s="42" t="s">
        <v>32</v>
      </c>
      <c r="J15" s="67"/>
      <c r="K15" s="74"/>
      <c r="L15" s="18"/>
      <c r="M15" s="18"/>
      <c r="N15" s="28"/>
      <c r="Z15" s="18"/>
      <c r="AA15" s="18"/>
    </row>
    <row r="16" spans="1:27" ht="13.5" customHeight="1" thickBot="1" x14ac:dyDescent="0.45">
      <c r="A16" s="2"/>
      <c r="B16" s="2"/>
      <c r="C16" s="2"/>
      <c r="D16" s="2"/>
      <c r="E16" s="2"/>
      <c r="F16" s="2"/>
      <c r="G16" s="2"/>
      <c r="H16" s="93"/>
      <c r="I16" s="26"/>
      <c r="J16" s="67"/>
      <c r="K16" s="74"/>
      <c r="L16" s="18"/>
      <c r="M16" s="18"/>
      <c r="N16" s="28"/>
      <c r="Z16" s="18"/>
      <c r="AA16" s="18"/>
    </row>
    <row r="17" spans="1:27" ht="13.5" customHeight="1" x14ac:dyDescent="0.4">
      <c r="A17" s="104" t="s">
        <v>7</v>
      </c>
      <c r="B17" s="51" t="s">
        <v>77</v>
      </c>
      <c r="C17" s="51" t="s">
        <v>10</v>
      </c>
      <c r="D17" s="51" t="s">
        <v>77</v>
      </c>
      <c r="E17" s="51" t="s">
        <v>10</v>
      </c>
      <c r="F17" s="51" t="s">
        <v>77</v>
      </c>
      <c r="G17" s="76" t="s">
        <v>10</v>
      </c>
      <c r="H17" s="93"/>
      <c r="I17" s="41" t="s">
        <v>19</v>
      </c>
      <c r="J17" s="67"/>
      <c r="K17" s="74"/>
      <c r="L17" s="18"/>
      <c r="M17" s="18"/>
      <c r="N17" s="28"/>
      <c r="Z17" s="18"/>
      <c r="AA17" s="18"/>
    </row>
    <row r="18" spans="1:27" ht="13.5" customHeight="1" x14ac:dyDescent="0.4">
      <c r="A18" s="50" t="s">
        <v>63</v>
      </c>
      <c r="B18" s="87">
        <v>2</v>
      </c>
      <c r="C18" s="87">
        <v>0</v>
      </c>
      <c r="D18" s="87">
        <v>2</v>
      </c>
      <c r="E18" s="87">
        <v>0</v>
      </c>
      <c r="F18" s="87">
        <v>2</v>
      </c>
      <c r="G18" s="88">
        <v>0</v>
      </c>
      <c r="H18" s="93"/>
      <c r="I18" s="43" t="s">
        <v>22</v>
      </c>
      <c r="J18" s="68">
        <f>AA18</f>
        <v>2693.3367000000003</v>
      </c>
      <c r="K18" s="75">
        <f>J18*(1+$J$5)</f>
        <v>2720.2700670000004</v>
      </c>
      <c r="L18" s="71">
        <f>K18*(1+$J$5)</f>
        <v>2747.4727676700004</v>
      </c>
      <c r="M18" s="18"/>
      <c r="N18" s="28"/>
      <c r="Y18" s="109">
        <v>2167</v>
      </c>
      <c r="Z18" s="112">
        <v>2666.67</v>
      </c>
      <c r="AA18" s="21">
        <f>Z18*(1+J5)</f>
        <v>2693.3367000000003</v>
      </c>
    </row>
    <row r="19" spans="1:27" ht="13.5" customHeight="1" x14ac:dyDescent="0.4">
      <c r="A19" s="50" t="s">
        <v>65</v>
      </c>
      <c r="B19" s="87">
        <v>2</v>
      </c>
      <c r="C19" s="87">
        <v>0</v>
      </c>
      <c r="D19" s="87">
        <v>2</v>
      </c>
      <c r="E19" s="87">
        <v>0</v>
      </c>
      <c r="F19" s="87">
        <v>2</v>
      </c>
      <c r="G19" s="88">
        <v>0</v>
      </c>
      <c r="H19" s="93"/>
      <c r="I19" s="26"/>
      <c r="J19" s="67"/>
      <c r="K19" s="74"/>
      <c r="L19" s="18"/>
      <c r="M19" s="18"/>
      <c r="N19" s="28"/>
      <c r="Z19" s="18"/>
      <c r="AA19" s="18"/>
    </row>
    <row r="20" spans="1:27" ht="13.5" customHeight="1" x14ac:dyDescent="0.4">
      <c r="A20" s="106" t="s">
        <v>66</v>
      </c>
      <c r="B20" s="87">
        <v>2</v>
      </c>
      <c r="C20" s="87">
        <v>0</v>
      </c>
      <c r="D20" s="87">
        <v>2</v>
      </c>
      <c r="E20" s="87">
        <v>0</v>
      </c>
      <c r="F20" s="87">
        <v>2</v>
      </c>
      <c r="G20" s="88">
        <v>0</v>
      </c>
      <c r="H20" s="93"/>
      <c r="I20" s="44" t="s">
        <v>21</v>
      </c>
      <c r="J20" s="67"/>
      <c r="K20" s="74"/>
      <c r="L20" s="18"/>
      <c r="M20" s="18"/>
      <c r="N20" s="28"/>
      <c r="Z20" s="18"/>
      <c r="AA20" s="18"/>
    </row>
    <row r="21" spans="1:27" ht="13.95" customHeight="1" x14ac:dyDescent="0.4">
      <c r="A21" s="105" t="s">
        <v>57</v>
      </c>
      <c r="B21" s="2"/>
      <c r="C21" s="2"/>
      <c r="D21" s="2"/>
      <c r="E21" s="2"/>
      <c r="F21" s="2"/>
      <c r="G21" s="77"/>
      <c r="H21" s="93"/>
      <c r="I21" s="45" t="s">
        <v>5</v>
      </c>
      <c r="J21" s="68">
        <f>AA21</f>
        <v>19300.32</v>
      </c>
      <c r="K21" s="75">
        <f>J21*(1+$J$6)</f>
        <v>20072.3328</v>
      </c>
      <c r="L21" s="71">
        <f>K21*(1+$J$6)</f>
        <v>20875.226112</v>
      </c>
      <c r="M21" s="18"/>
      <c r="N21" s="28"/>
      <c r="Z21" s="111">
        <v>18558</v>
      </c>
      <c r="AA21" s="21">
        <f>Z21*(1+$J$6)</f>
        <v>19300.32</v>
      </c>
    </row>
    <row r="22" spans="1:27" ht="13.5" customHeight="1" x14ac:dyDescent="0.4">
      <c r="A22" s="106" t="s">
        <v>13</v>
      </c>
      <c r="B22" s="55">
        <f t="shared" ref="B22:C24" si="1">B18*$J30</f>
        <v>46348.613599999997</v>
      </c>
      <c r="C22" s="22">
        <f t="shared" si="1"/>
        <v>0</v>
      </c>
      <c r="D22" s="22">
        <f t="shared" ref="D22:E24" si="2">D18*$K30</f>
        <v>47556.157336000004</v>
      </c>
      <c r="E22" s="22">
        <f t="shared" si="2"/>
        <v>0</v>
      </c>
      <c r="F22" s="22">
        <f t="shared" ref="F22:G24" si="3">F18*$L30</f>
        <v>48805.538813360006</v>
      </c>
      <c r="G22" s="78">
        <f t="shared" si="3"/>
        <v>0</v>
      </c>
      <c r="H22" s="93"/>
      <c r="I22" s="45" t="s">
        <v>6</v>
      </c>
      <c r="J22" s="68">
        <f>AA22</f>
        <v>2907.84</v>
      </c>
      <c r="K22" s="75">
        <f>J22*(1+$J$7)</f>
        <v>3024.1536000000001</v>
      </c>
      <c r="L22" s="71">
        <f>K22*(1+$J$7)</f>
        <v>3145.1197440000001</v>
      </c>
      <c r="M22" s="18"/>
      <c r="N22" s="28"/>
      <c r="Z22" s="111">
        <v>2796</v>
      </c>
      <c r="AA22" s="21">
        <f>Z22*(1+$J$7)</f>
        <v>2907.84</v>
      </c>
    </row>
    <row r="23" spans="1:27" ht="13.5" customHeight="1" x14ac:dyDescent="0.4">
      <c r="A23" s="50" t="s">
        <v>14</v>
      </c>
      <c r="B23" s="22">
        <f t="shared" si="1"/>
        <v>46348.613599999997</v>
      </c>
      <c r="C23" s="54">
        <f t="shared" si="1"/>
        <v>0</v>
      </c>
      <c r="D23" s="22">
        <f t="shared" si="2"/>
        <v>47556.157336000004</v>
      </c>
      <c r="E23" s="22">
        <f t="shared" si="2"/>
        <v>0</v>
      </c>
      <c r="F23" s="22">
        <f t="shared" si="3"/>
        <v>48805.538813360006</v>
      </c>
      <c r="G23" s="78">
        <f t="shared" si="3"/>
        <v>0</v>
      </c>
      <c r="H23" s="93"/>
      <c r="I23" s="45" t="s">
        <v>29</v>
      </c>
      <c r="J23" s="68">
        <f>AA23</f>
        <v>2593.7600000000002</v>
      </c>
      <c r="K23" s="75">
        <f>J23*(1+$J$8)</f>
        <v>2697.5104000000001</v>
      </c>
      <c r="L23" s="71">
        <f>K23*(1+$J$8)</f>
        <v>2805.4108160000001</v>
      </c>
      <c r="M23" s="18"/>
      <c r="N23" s="28"/>
      <c r="Z23" s="111">
        <v>2494</v>
      </c>
      <c r="AA23" s="21">
        <f>Z23*(1+$J$8)</f>
        <v>2593.7600000000002</v>
      </c>
    </row>
    <row r="24" spans="1:27" ht="13.5" customHeight="1" x14ac:dyDescent="0.4">
      <c r="A24" s="3" t="s">
        <v>55</v>
      </c>
      <c r="B24" s="52">
        <f t="shared" si="1"/>
        <v>31262.373600000003</v>
      </c>
      <c r="C24" s="22">
        <f t="shared" si="1"/>
        <v>0</v>
      </c>
      <c r="D24" s="22">
        <f t="shared" si="2"/>
        <v>31866.467736000002</v>
      </c>
      <c r="E24" s="22">
        <f t="shared" si="2"/>
        <v>0</v>
      </c>
      <c r="F24" s="22">
        <f t="shared" si="3"/>
        <v>32488.261629360004</v>
      </c>
      <c r="G24" s="78">
        <f t="shared" si="3"/>
        <v>0</v>
      </c>
      <c r="H24" s="93"/>
      <c r="I24" s="44" t="s">
        <v>56</v>
      </c>
      <c r="J24" s="68"/>
      <c r="K24" s="75"/>
      <c r="L24" s="71"/>
      <c r="M24" s="18"/>
      <c r="N24" s="28"/>
      <c r="Z24" s="58"/>
      <c r="AA24" s="21"/>
    </row>
    <row r="25" spans="1:27" ht="13.5" customHeight="1" thickBot="1" x14ac:dyDescent="0.45">
      <c r="A25" s="65" t="s">
        <v>68</v>
      </c>
      <c r="B25" s="61">
        <f>ROUND(SUM(B22:B24),0)</f>
        <v>123960</v>
      </c>
      <c r="C25" s="61">
        <f t="shared" ref="C25:G25" si="4">ROUND(SUM(C22:C24),0)</f>
        <v>0</v>
      </c>
      <c r="D25" s="61">
        <f t="shared" si="4"/>
        <v>126979</v>
      </c>
      <c r="E25" s="61">
        <f t="shared" si="4"/>
        <v>0</v>
      </c>
      <c r="F25" s="61">
        <f t="shared" si="4"/>
        <v>130099</v>
      </c>
      <c r="G25" s="79">
        <f t="shared" si="4"/>
        <v>0</v>
      </c>
      <c r="H25" s="93"/>
      <c r="I25" s="45" t="s">
        <v>5</v>
      </c>
      <c r="J25" s="68">
        <f>AA25</f>
        <v>4288.96</v>
      </c>
      <c r="K25" s="75">
        <f>J25*(1+$J$6)</f>
        <v>4460.5183999999999</v>
      </c>
      <c r="L25" s="71">
        <f>K25*(1+$J$6)</f>
        <v>4638.939136</v>
      </c>
      <c r="M25" s="18"/>
      <c r="N25" s="28"/>
      <c r="Z25" s="111">
        <v>4124</v>
      </c>
      <c r="AA25" s="21">
        <f>Z25*(1+$J$6)</f>
        <v>4288.96</v>
      </c>
    </row>
    <row r="26" spans="1:27" ht="13.5" customHeight="1" thickBot="1" x14ac:dyDescent="0.45">
      <c r="A26" s="5"/>
      <c r="B26" s="5"/>
      <c r="C26" s="5"/>
      <c r="D26" s="5"/>
      <c r="E26" s="5"/>
      <c r="F26" s="14"/>
      <c r="G26" s="5"/>
      <c r="H26" s="93"/>
      <c r="I26" s="45" t="s">
        <v>6</v>
      </c>
      <c r="J26" s="68">
        <f>AA26</f>
        <v>568.88</v>
      </c>
      <c r="K26" s="75">
        <f>J26*(1+$J$7)</f>
        <v>591.63520000000005</v>
      </c>
      <c r="L26" s="71">
        <f>K26*(1+$J$7)</f>
        <v>615.30060800000012</v>
      </c>
      <c r="M26" s="18"/>
      <c r="N26" s="28"/>
      <c r="Z26" s="111">
        <v>547</v>
      </c>
      <c r="AA26" s="21">
        <f>Z26*(1+$J$7)</f>
        <v>568.88</v>
      </c>
    </row>
    <row r="27" spans="1:27" ht="13.5" customHeight="1" x14ac:dyDescent="0.4">
      <c r="A27" s="104" t="s">
        <v>36</v>
      </c>
      <c r="B27" s="51" t="s">
        <v>77</v>
      </c>
      <c r="C27" s="51" t="s">
        <v>10</v>
      </c>
      <c r="D27" s="51" t="s">
        <v>77</v>
      </c>
      <c r="E27" s="51" t="s">
        <v>10</v>
      </c>
      <c r="F27" s="51" t="s">
        <v>77</v>
      </c>
      <c r="G27" s="76" t="s">
        <v>10</v>
      </c>
      <c r="H27" s="93"/>
      <c r="I27" s="45" t="s">
        <v>26</v>
      </c>
      <c r="J27" s="68">
        <f>AA27</f>
        <v>0</v>
      </c>
      <c r="K27" s="75">
        <f>J27*(1+$J$8)</f>
        <v>0</v>
      </c>
      <c r="L27" s="71">
        <f>K27*(1+$J$8)</f>
        <v>0</v>
      </c>
      <c r="M27" s="18"/>
      <c r="N27" s="28"/>
      <c r="Z27" s="58">
        <v>0</v>
      </c>
      <c r="AA27" s="21">
        <f>Z27*(1+$J$8)</f>
        <v>0</v>
      </c>
    </row>
    <row r="28" spans="1:27" ht="13.5" customHeight="1" x14ac:dyDescent="0.4">
      <c r="A28" s="50" t="s">
        <v>70</v>
      </c>
      <c r="B28" s="89"/>
      <c r="C28" s="89">
        <v>0</v>
      </c>
      <c r="D28" s="89">
        <v>0</v>
      </c>
      <c r="E28" s="89">
        <v>0</v>
      </c>
      <c r="F28" s="89">
        <v>0</v>
      </c>
      <c r="G28" s="90">
        <v>0</v>
      </c>
      <c r="H28" s="93"/>
      <c r="I28" s="26"/>
      <c r="J28" s="67"/>
      <c r="K28" s="74"/>
      <c r="L28" s="18"/>
      <c r="M28" s="18"/>
      <c r="N28" s="28"/>
      <c r="Z28" s="59"/>
      <c r="AA28" s="18"/>
    </row>
    <row r="29" spans="1:27" ht="13.5" customHeight="1" x14ac:dyDescent="0.4">
      <c r="A29" s="3" t="s">
        <v>53</v>
      </c>
      <c r="B29" s="53">
        <f>B28*J14</f>
        <v>0</v>
      </c>
      <c r="C29" s="53">
        <f>C28*J14</f>
        <v>0</v>
      </c>
      <c r="D29" s="53">
        <f>D28*K14</f>
        <v>0</v>
      </c>
      <c r="E29" s="53">
        <f>E28*K14</f>
        <v>0</v>
      </c>
      <c r="F29" s="53">
        <f>F28*L14</f>
        <v>0</v>
      </c>
      <c r="G29" s="80">
        <f>G28*L14</f>
        <v>0</v>
      </c>
      <c r="H29" s="93"/>
      <c r="I29" s="44" t="s">
        <v>46</v>
      </c>
      <c r="J29" s="67"/>
      <c r="K29" s="74"/>
      <c r="L29" s="18"/>
      <c r="M29" s="18"/>
      <c r="N29" s="28"/>
      <c r="Z29" s="59"/>
      <c r="AA29" s="18"/>
    </row>
    <row r="30" spans="1:27" ht="13.5" customHeight="1" thickBot="1" x14ac:dyDescent="0.45">
      <c r="A30" s="65" t="s">
        <v>45</v>
      </c>
      <c r="B30" s="62">
        <f>ROUND(SUM(B28:B29),0)</f>
        <v>0</v>
      </c>
      <c r="C30" s="62">
        <f t="shared" ref="C30:G30" si="5">ROUND(SUM(C28:C29),0)</f>
        <v>0</v>
      </c>
      <c r="D30" s="62">
        <f t="shared" si="5"/>
        <v>0</v>
      </c>
      <c r="E30" s="62">
        <f t="shared" si="5"/>
        <v>0</v>
      </c>
      <c r="F30" s="62">
        <f t="shared" si="5"/>
        <v>0</v>
      </c>
      <c r="G30" s="81">
        <f t="shared" si="5"/>
        <v>0</v>
      </c>
      <c r="H30" s="93"/>
      <c r="I30" s="46" t="s">
        <v>13</v>
      </c>
      <c r="J30" s="75">
        <f>(4*J$18)+((J$21+J$22+J$23)*0.5)</f>
        <v>23174.306799999998</v>
      </c>
      <c r="K30" s="75">
        <f>(4*K$18)+((K$21+K$22+K$23)*0.5)</f>
        <v>23778.078668000002</v>
      </c>
      <c r="L30" s="71">
        <f t="shared" ref="L30:L31" si="6">(4*L$18)+((L$21+L$22+L$23)*0.5)</f>
        <v>24402.769406680003</v>
      </c>
      <c r="M30" s="18"/>
      <c r="N30" s="28"/>
      <c r="Z30" s="21">
        <f>(4*Z$18)+((Z$21+Z$22+Z$23)*0.5)</f>
        <v>22590.68</v>
      </c>
      <c r="AA30" s="21">
        <f>(4*AA$18)+((AA$21+AA$22+AA$23)*0.5)</f>
        <v>23174.306799999998</v>
      </c>
    </row>
    <row r="31" spans="1:27" ht="13.5" customHeight="1" thickBot="1" x14ac:dyDescent="0.45">
      <c r="A31" s="2"/>
      <c r="B31" s="2"/>
      <c r="C31" s="2"/>
      <c r="D31" s="2"/>
      <c r="E31" s="2"/>
      <c r="F31" s="2"/>
      <c r="G31" s="2"/>
      <c r="H31" s="93"/>
      <c r="I31" s="46" t="s">
        <v>14</v>
      </c>
      <c r="J31" s="75">
        <f>(4*J$18)+((J$21+J$22+J$23)*0.5)</f>
        <v>23174.306799999998</v>
      </c>
      <c r="K31" s="75">
        <f>(4*K$18)+((K$21+K$22+K$23)*0.5)</f>
        <v>23778.078668000002</v>
      </c>
      <c r="L31" s="71">
        <f t="shared" si="6"/>
        <v>24402.769406680003</v>
      </c>
      <c r="M31" s="18"/>
      <c r="N31" s="28"/>
      <c r="Z31" s="21">
        <f>(4*Z$18)+((Z$21+Z$22+Z$23)*0.5)</f>
        <v>22590.68</v>
      </c>
      <c r="AA31" s="21">
        <f>(4*AA$18)+((AA$21+AA$22+AA$23)*0.5)</f>
        <v>23174.306799999998</v>
      </c>
    </row>
    <row r="32" spans="1:27" ht="13.5" customHeight="1" x14ac:dyDescent="0.4">
      <c r="A32" s="104" t="s">
        <v>39</v>
      </c>
      <c r="B32" s="51" t="s">
        <v>77</v>
      </c>
      <c r="C32" s="51" t="s">
        <v>10</v>
      </c>
      <c r="D32" s="51" t="s">
        <v>77</v>
      </c>
      <c r="E32" s="51" t="s">
        <v>10</v>
      </c>
      <c r="F32" s="51" t="s">
        <v>77</v>
      </c>
      <c r="G32" s="76" t="s">
        <v>10</v>
      </c>
      <c r="H32" s="93"/>
      <c r="I32" s="46" t="s">
        <v>55</v>
      </c>
      <c r="J32" s="75">
        <f>(4*J$18)+(J$25+J$26+J$27)</f>
        <v>15631.186800000001</v>
      </c>
      <c r="K32" s="75">
        <f>(4*K$18)+(K$25+K$26+K$27)</f>
        <v>15933.233868000001</v>
      </c>
      <c r="L32" s="71">
        <f>(4*L$18)+(L$25+L$26+L$27)</f>
        <v>16244.130814680002</v>
      </c>
      <c r="M32" s="18"/>
      <c r="N32" s="28"/>
      <c r="Z32" s="21">
        <f>(4*Z$18)+(Z$25+Z$26+Z$27)</f>
        <v>15337.68</v>
      </c>
      <c r="AA32" s="21">
        <f>(4*AA$18)+(AA$25+AA$26+AA$27)</f>
        <v>15631.186800000001</v>
      </c>
    </row>
    <row r="33" spans="1:14" ht="13.5" customHeight="1" x14ac:dyDescent="0.4">
      <c r="A33" s="3" t="s">
        <v>74</v>
      </c>
      <c r="B33" s="56">
        <f>'Equipment Wksht'!E42</f>
        <v>92350</v>
      </c>
      <c r="C33" s="56">
        <f>'Equipment Wksht'!F42</f>
        <v>0</v>
      </c>
      <c r="D33" s="56">
        <f>'Equipment Wksht'!G42</f>
        <v>26950</v>
      </c>
      <c r="E33" s="57">
        <f>'Equipment Wksht'!H42</f>
        <v>0</v>
      </c>
      <c r="F33" s="56">
        <f>'Equipment Wksht'!I42</f>
        <v>3200</v>
      </c>
      <c r="G33" s="82">
        <f>'Equipment Wksht'!J42</f>
        <v>0</v>
      </c>
      <c r="H33" s="93"/>
      <c r="I33" s="27"/>
      <c r="J33" s="29"/>
      <c r="K33" s="29"/>
      <c r="L33" s="29"/>
      <c r="M33" s="29"/>
      <c r="N33" s="30"/>
    </row>
    <row r="34" spans="1:14" ht="13.5" customHeight="1" x14ac:dyDescent="0.4">
      <c r="A34" s="50" t="s">
        <v>40</v>
      </c>
      <c r="B34" s="89">
        <v>10000</v>
      </c>
      <c r="C34" s="89">
        <v>0</v>
      </c>
      <c r="D34" s="89">
        <v>5000</v>
      </c>
      <c r="E34" s="89">
        <v>0</v>
      </c>
      <c r="F34" s="89">
        <v>0</v>
      </c>
      <c r="G34" s="90">
        <v>0</v>
      </c>
      <c r="H34" s="93"/>
      <c r="I34" s="91"/>
      <c r="J34" s="91"/>
      <c r="K34" s="91"/>
      <c r="L34" s="91"/>
      <c r="M34" s="91"/>
      <c r="N34" s="91"/>
    </row>
    <row r="35" spans="1:14" ht="13.5" customHeight="1" x14ac:dyDescent="0.4">
      <c r="A35" s="50" t="s">
        <v>41</v>
      </c>
      <c r="B35" s="89">
        <v>5000</v>
      </c>
      <c r="C35" s="89">
        <v>0</v>
      </c>
      <c r="D35" s="89">
        <v>5000</v>
      </c>
      <c r="E35" s="89">
        <v>0</v>
      </c>
      <c r="F35" s="89">
        <v>5000</v>
      </c>
      <c r="G35" s="90">
        <v>0</v>
      </c>
      <c r="H35" s="93" t="s">
        <v>89</v>
      </c>
      <c r="I35" s="91"/>
      <c r="J35" s="91"/>
      <c r="K35" s="91"/>
      <c r="L35" s="91"/>
      <c r="M35" s="91"/>
      <c r="N35" s="91"/>
    </row>
    <row r="36" spans="1:14" ht="13.5" customHeight="1" x14ac:dyDescent="0.4">
      <c r="A36" s="50" t="s">
        <v>42</v>
      </c>
      <c r="B36" s="89">
        <v>10000</v>
      </c>
      <c r="C36" s="89">
        <v>0</v>
      </c>
      <c r="D36" s="89">
        <v>0</v>
      </c>
      <c r="E36" s="89">
        <v>0</v>
      </c>
      <c r="F36" s="89">
        <v>0</v>
      </c>
      <c r="G36" s="90">
        <v>0</v>
      </c>
      <c r="H36" s="93"/>
      <c r="I36" s="91"/>
      <c r="J36" s="91"/>
      <c r="K36" s="91"/>
      <c r="L36" s="91"/>
      <c r="M36" s="91"/>
      <c r="N36" s="91"/>
    </row>
    <row r="37" spans="1:14" ht="13.5" customHeight="1" x14ac:dyDescent="0.4">
      <c r="A37" s="50" t="s">
        <v>43</v>
      </c>
      <c r="B37" s="89">
        <f>5000*3</f>
        <v>15000</v>
      </c>
      <c r="C37" s="89">
        <v>0</v>
      </c>
      <c r="D37" s="89">
        <f>5000*3</f>
        <v>15000</v>
      </c>
      <c r="E37" s="89">
        <v>0</v>
      </c>
      <c r="F37" s="89">
        <f>5000*3</f>
        <v>15000</v>
      </c>
      <c r="G37" s="90">
        <v>0</v>
      </c>
      <c r="H37" s="93" t="s">
        <v>104</v>
      </c>
      <c r="I37" s="91"/>
      <c r="J37" s="91"/>
      <c r="K37" s="91"/>
      <c r="L37" s="91"/>
      <c r="M37" s="91"/>
      <c r="N37" s="91"/>
    </row>
    <row r="38" spans="1:14" ht="13.5" customHeight="1" x14ac:dyDescent="0.4">
      <c r="A38" s="83" t="s">
        <v>62</v>
      </c>
      <c r="B38" s="89">
        <v>0</v>
      </c>
      <c r="C38" s="89">
        <v>0</v>
      </c>
      <c r="D38" s="89">
        <v>0</v>
      </c>
      <c r="E38" s="89">
        <v>0</v>
      </c>
      <c r="F38" s="89">
        <v>0</v>
      </c>
      <c r="G38" s="90">
        <v>0</v>
      </c>
      <c r="H38" s="93"/>
      <c r="I38" s="91"/>
      <c r="J38" s="91"/>
      <c r="K38" s="91"/>
      <c r="L38" s="91"/>
      <c r="M38" s="91"/>
      <c r="N38" s="91"/>
    </row>
    <row r="39" spans="1:14" ht="13.5" customHeight="1" x14ac:dyDescent="0.4">
      <c r="A39" s="50" t="s">
        <v>44</v>
      </c>
      <c r="B39" s="89">
        <v>0</v>
      </c>
      <c r="C39" s="89">
        <v>0</v>
      </c>
      <c r="D39" s="89">
        <v>0</v>
      </c>
      <c r="E39" s="89">
        <v>0</v>
      </c>
      <c r="F39" s="89">
        <v>0</v>
      </c>
      <c r="G39" s="90">
        <v>0</v>
      </c>
      <c r="H39" s="93"/>
      <c r="I39" s="91"/>
      <c r="J39" s="91"/>
      <c r="K39" s="91"/>
      <c r="L39" s="91"/>
      <c r="M39" s="91"/>
      <c r="N39" s="91"/>
    </row>
    <row r="40" spans="1:14" ht="13.5" customHeight="1" thickBot="1" x14ac:dyDescent="0.45">
      <c r="A40" s="65" t="s">
        <v>76</v>
      </c>
      <c r="B40" s="63">
        <f>ROUND(SUM(B33:B39),0)</f>
        <v>132350</v>
      </c>
      <c r="C40" s="63">
        <f t="shared" ref="C40:G40" si="7">ROUND(SUM(C33:C39),0)</f>
        <v>0</v>
      </c>
      <c r="D40" s="63">
        <f t="shared" si="7"/>
        <v>51950</v>
      </c>
      <c r="E40" s="63">
        <f t="shared" si="7"/>
        <v>0</v>
      </c>
      <c r="F40" s="63">
        <f t="shared" si="7"/>
        <v>23200</v>
      </c>
      <c r="G40" s="84">
        <f t="shared" si="7"/>
        <v>0</v>
      </c>
      <c r="H40" s="93"/>
      <c r="I40" s="91"/>
      <c r="J40" s="91"/>
      <c r="K40" s="91"/>
      <c r="L40" s="91"/>
      <c r="M40" s="91"/>
      <c r="N40" s="91"/>
    </row>
    <row r="41" spans="1:14" ht="13.5" customHeight="1" thickBot="1" x14ac:dyDescent="0.45">
      <c r="A41" s="2"/>
      <c r="B41" s="13"/>
      <c r="C41" s="13"/>
      <c r="D41" s="13"/>
      <c r="E41" s="13"/>
      <c r="F41" s="13"/>
      <c r="G41" s="13"/>
      <c r="H41" s="93"/>
      <c r="I41" s="91"/>
      <c r="J41" s="95"/>
      <c r="K41" s="95"/>
      <c r="L41" s="95"/>
      <c r="M41" s="95"/>
      <c r="N41" s="91"/>
    </row>
    <row r="42" spans="1:14" ht="13.5" customHeight="1" x14ac:dyDescent="0.4">
      <c r="A42" s="2"/>
      <c r="B42" s="114" t="s">
        <v>0</v>
      </c>
      <c r="C42" s="115"/>
      <c r="D42" s="114" t="s">
        <v>1</v>
      </c>
      <c r="E42" s="115"/>
      <c r="F42" s="114" t="s">
        <v>2</v>
      </c>
      <c r="G42" s="115"/>
      <c r="H42" s="93"/>
      <c r="I42" s="91"/>
      <c r="J42" s="91"/>
      <c r="K42" s="91"/>
      <c r="L42" s="91"/>
      <c r="M42" s="91"/>
      <c r="N42" s="91"/>
    </row>
    <row r="43" spans="1:14" ht="13.5" customHeight="1" thickBot="1" x14ac:dyDescent="0.45">
      <c r="A43" s="2"/>
      <c r="B43" s="116" t="s">
        <v>60</v>
      </c>
      <c r="C43" s="117"/>
      <c r="D43" s="116" t="s">
        <v>61</v>
      </c>
      <c r="E43" s="117"/>
      <c r="F43" s="116" t="s">
        <v>64</v>
      </c>
      <c r="G43" s="117"/>
      <c r="H43" s="93"/>
      <c r="I43" s="91"/>
      <c r="J43" s="91"/>
      <c r="K43" s="91"/>
      <c r="L43" s="91"/>
      <c r="M43" s="91"/>
      <c r="N43" s="91"/>
    </row>
    <row r="44" spans="1:14" ht="13.5" customHeight="1" x14ac:dyDescent="0.4">
      <c r="A44" s="66" t="s">
        <v>47</v>
      </c>
      <c r="B44" s="64">
        <f>B15+B25+B30+B40</f>
        <v>302911</v>
      </c>
      <c r="C44" s="24"/>
      <c r="D44" s="64">
        <f>D15+D25+D30+D40</f>
        <v>211628</v>
      </c>
      <c r="E44" s="24"/>
      <c r="F44" s="64">
        <f>F15+F25+F30+F40</f>
        <v>170515</v>
      </c>
      <c r="G44" s="24"/>
      <c r="H44" s="93"/>
      <c r="I44" s="91"/>
      <c r="J44" s="91"/>
      <c r="K44" s="91"/>
      <c r="L44" s="91"/>
      <c r="M44" s="91"/>
      <c r="N44" s="91"/>
    </row>
    <row r="45" spans="1:14" ht="13.5" customHeight="1" thickBot="1" x14ac:dyDescent="0.45">
      <c r="A45" s="65" t="s">
        <v>48</v>
      </c>
      <c r="B45" s="23"/>
      <c r="C45" s="61">
        <f>C15+C25+C30+C40</f>
        <v>0</v>
      </c>
      <c r="D45" s="23"/>
      <c r="E45" s="23">
        <f>E15+E25+E30+E40</f>
        <v>0</v>
      </c>
      <c r="F45" s="23"/>
      <c r="G45" s="61">
        <f>G15+G25+G30+G40</f>
        <v>0</v>
      </c>
      <c r="H45" s="93"/>
    </row>
    <row r="46" spans="1:14" ht="13.5" customHeight="1" x14ac:dyDescent="0.4">
      <c r="A46" s="2"/>
      <c r="B46" s="15"/>
      <c r="C46" s="15"/>
      <c r="D46" s="15"/>
      <c r="E46" s="15"/>
      <c r="F46" s="15"/>
      <c r="G46" s="16"/>
      <c r="H46" s="93"/>
    </row>
    <row r="47" spans="1:14" ht="13.5" customHeight="1" thickBot="1" x14ac:dyDescent="0.45">
      <c r="A47" s="1" t="s">
        <v>49</v>
      </c>
      <c r="B47" s="91"/>
      <c r="C47" s="91"/>
      <c r="D47" s="91"/>
      <c r="E47" s="91"/>
      <c r="H47" s="93"/>
    </row>
    <row r="48" spans="1:14" ht="13.5" customHeight="1" x14ac:dyDescent="0.4">
      <c r="A48" s="91"/>
      <c r="B48" s="92"/>
      <c r="C48" s="91"/>
      <c r="D48" s="92"/>
      <c r="E48" s="91"/>
      <c r="F48" s="6" t="s">
        <v>11</v>
      </c>
      <c r="G48" s="31">
        <f>SUM(B44:G44)</f>
        <v>685054</v>
      </c>
      <c r="H48" s="94"/>
    </row>
    <row r="49" spans="1:8" ht="13.5" customHeight="1" x14ac:dyDescent="0.4">
      <c r="A49" s="91"/>
      <c r="B49" s="92"/>
      <c r="C49" s="91"/>
      <c r="D49" s="92"/>
      <c r="E49" s="91"/>
      <c r="F49" s="7" t="s">
        <v>12</v>
      </c>
      <c r="G49" s="32">
        <f>SUM(B45:G45)</f>
        <v>0</v>
      </c>
      <c r="H49" s="91"/>
    </row>
    <row r="50" spans="1:8" ht="13.5" customHeight="1" thickBot="1" x14ac:dyDescent="0.45">
      <c r="A50" s="91"/>
      <c r="B50" s="91"/>
      <c r="C50" s="91"/>
      <c r="D50" s="91"/>
      <c r="E50" s="91"/>
      <c r="F50" s="8" t="s">
        <v>8</v>
      </c>
      <c r="G50" s="33">
        <f>G48+G49</f>
        <v>685054</v>
      </c>
      <c r="H50" s="91"/>
    </row>
    <row r="51" spans="1:8" ht="13.5" customHeight="1" x14ac:dyDescent="0.4">
      <c r="A51" s="91"/>
      <c r="B51" s="91"/>
      <c r="C51" s="91"/>
      <c r="D51" s="91"/>
      <c r="E51" s="91"/>
      <c r="F51" s="91"/>
      <c r="G51" s="91"/>
      <c r="H51" s="91"/>
    </row>
    <row r="52" spans="1:8" ht="13.5" customHeight="1" x14ac:dyDescent="0.4">
      <c r="A52" s="91"/>
      <c r="B52" s="91"/>
      <c r="C52" s="91"/>
      <c r="D52" s="91"/>
      <c r="E52" s="91"/>
      <c r="F52" s="91"/>
      <c r="G52" s="91"/>
      <c r="H52" s="91"/>
    </row>
    <row r="53" spans="1:8" ht="13.5" customHeight="1" x14ac:dyDescent="0.4">
      <c r="A53" t="s">
        <v>71</v>
      </c>
      <c r="H53" s="91"/>
    </row>
    <row r="54" spans="1:8" ht="13.5" customHeight="1" x14ac:dyDescent="0.4">
      <c r="A54" s="91"/>
      <c r="B54" s="91"/>
      <c r="C54" s="91"/>
      <c r="D54" s="91"/>
      <c r="E54" s="91"/>
      <c r="F54" s="91"/>
      <c r="G54" s="91"/>
      <c r="H54" s="91"/>
    </row>
    <row r="55" spans="1:8" ht="13.5" customHeight="1" x14ac:dyDescent="0.4">
      <c r="A55" s="91"/>
      <c r="B55" s="91"/>
      <c r="C55" s="91"/>
      <c r="D55" s="91"/>
      <c r="E55" s="91"/>
      <c r="F55" s="91"/>
      <c r="G55" s="91"/>
      <c r="H55" s="91"/>
    </row>
    <row r="56" spans="1:8" ht="13.5" customHeight="1" x14ac:dyDescent="0.4">
      <c r="A56" s="91"/>
      <c r="B56" s="91"/>
      <c r="C56" s="91"/>
      <c r="D56" s="91"/>
      <c r="E56" s="91"/>
      <c r="F56" s="91"/>
      <c r="G56" s="91"/>
      <c r="H56" s="91"/>
    </row>
    <row r="57" spans="1:8" ht="13.5" customHeight="1" x14ac:dyDescent="0.4">
      <c r="A57" s="91"/>
      <c r="B57" s="91"/>
      <c r="C57" s="91"/>
      <c r="D57" s="91"/>
      <c r="E57" s="91"/>
      <c r="F57" s="91"/>
      <c r="G57" s="91"/>
      <c r="H57" s="91"/>
    </row>
    <row r="58" spans="1:8" ht="13.5" customHeight="1" x14ac:dyDescent="0.4">
      <c r="A58" s="91"/>
      <c r="B58" s="91"/>
      <c r="C58" s="91"/>
      <c r="D58" s="91"/>
      <c r="E58" s="91"/>
      <c r="F58" s="91"/>
      <c r="G58" s="91"/>
      <c r="H58" s="91"/>
    </row>
    <row r="59" spans="1:8" ht="13.5" customHeight="1" x14ac:dyDescent="0.4">
      <c r="A59" s="91"/>
      <c r="B59" s="91"/>
      <c r="C59" s="91"/>
      <c r="D59" s="91"/>
      <c r="E59" s="91"/>
      <c r="F59" s="91"/>
      <c r="G59" s="91"/>
      <c r="H59" s="91"/>
    </row>
    <row r="60" spans="1:8" ht="13.5" customHeight="1" x14ac:dyDescent="0.4">
      <c r="A60" s="91"/>
      <c r="B60" s="91"/>
      <c r="C60" s="91"/>
      <c r="D60" s="91"/>
      <c r="E60" s="91"/>
      <c r="F60" s="91"/>
      <c r="G60" s="91"/>
      <c r="H60" s="91"/>
    </row>
    <row r="61" spans="1:8" ht="13.5" customHeight="1" x14ac:dyDescent="0.4">
      <c r="A61" s="91"/>
      <c r="B61" s="91"/>
      <c r="C61" s="91"/>
      <c r="D61" s="91"/>
      <c r="E61" s="91"/>
      <c r="F61" s="91"/>
      <c r="G61" s="91"/>
      <c r="H61" s="91"/>
    </row>
    <row r="62" spans="1:8" ht="13.5" customHeight="1" x14ac:dyDescent="0.4">
      <c r="A62" s="91"/>
      <c r="B62" s="91"/>
      <c r="C62" s="91"/>
      <c r="D62" s="91"/>
      <c r="E62" s="91"/>
      <c r="F62" s="91"/>
      <c r="G62" s="91"/>
      <c r="H62" s="91"/>
    </row>
    <row r="63" spans="1:8" ht="13.5" customHeight="1" x14ac:dyDescent="0.4">
      <c r="A63" s="91"/>
      <c r="B63" s="91"/>
      <c r="C63" s="91"/>
      <c r="D63" s="91"/>
      <c r="E63" s="91"/>
      <c r="F63" s="91"/>
      <c r="G63" s="91"/>
      <c r="H63" s="91"/>
    </row>
    <row r="64" spans="1:8" ht="13.5" customHeight="1" x14ac:dyDescent="0.4">
      <c r="A64" s="91"/>
      <c r="B64" s="91"/>
      <c r="C64" s="91"/>
      <c r="D64" s="91"/>
      <c r="E64" s="91"/>
      <c r="F64" s="91"/>
      <c r="G64" s="91"/>
      <c r="H64" s="91"/>
    </row>
    <row r="65" spans="1:8" ht="13.5" customHeight="1" x14ac:dyDescent="0.4">
      <c r="A65" s="91"/>
      <c r="B65" s="91"/>
      <c r="C65" s="91"/>
      <c r="D65" s="91"/>
      <c r="E65" s="91"/>
      <c r="F65" s="91"/>
      <c r="G65" s="91"/>
      <c r="H65" s="91"/>
    </row>
    <row r="66" spans="1:8" ht="13.5" customHeight="1" x14ac:dyDescent="0.4">
      <c r="A66" s="91"/>
      <c r="B66" s="91"/>
      <c r="C66" s="91"/>
      <c r="D66" s="91"/>
      <c r="E66" s="91"/>
      <c r="F66" s="91"/>
      <c r="G66" s="91"/>
      <c r="H66" s="91"/>
    </row>
    <row r="67" spans="1:8" ht="13.5" customHeight="1" x14ac:dyDescent="0.4">
      <c r="A67" s="91"/>
      <c r="B67" s="91"/>
      <c r="C67" s="91"/>
      <c r="D67" s="91"/>
      <c r="E67" s="91"/>
      <c r="F67" s="91"/>
      <c r="G67" s="91"/>
      <c r="H67" s="91"/>
    </row>
    <row r="68" spans="1:8" ht="13.5" customHeight="1" x14ac:dyDescent="0.4">
      <c r="A68" s="91"/>
      <c r="B68" s="91"/>
      <c r="C68" s="91"/>
      <c r="D68" s="91"/>
      <c r="E68" s="91"/>
      <c r="F68" s="91"/>
      <c r="G68" s="91"/>
      <c r="H68" s="91"/>
    </row>
    <row r="69" spans="1:8" ht="13.5" customHeight="1" x14ac:dyDescent="0.4">
      <c r="A69" s="91"/>
      <c r="B69" s="91"/>
      <c r="C69" s="91"/>
      <c r="D69" s="91"/>
      <c r="E69" s="91"/>
      <c r="F69" s="91"/>
      <c r="G69" s="91"/>
      <c r="H69" s="91"/>
    </row>
    <row r="70" spans="1:8" ht="13.5" customHeight="1" x14ac:dyDescent="0.4">
      <c r="A70" s="91"/>
      <c r="B70" s="91"/>
      <c r="C70" s="91"/>
      <c r="D70" s="91"/>
      <c r="E70" s="91"/>
      <c r="F70" s="91"/>
      <c r="G70" s="91"/>
      <c r="H70" s="91"/>
    </row>
    <row r="71" spans="1:8" ht="13.5" customHeight="1" x14ac:dyDescent="0.4">
      <c r="A71" s="91"/>
      <c r="B71" s="91"/>
      <c r="C71" s="91"/>
      <c r="D71" s="91"/>
      <c r="E71" s="91"/>
      <c r="F71" s="91"/>
      <c r="G71" s="91"/>
      <c r="H71" s="91"/>
    </row>
    <row r="72" spans="1:8" ht="13.5" customHeight="1" x14ac:dyDescent="0.4">
      <c r="A72" s="91"/>
      <c r="B72" s="91"/>
      <c r="C72" s="91"/>
      <c r="D72" s="91"/>
      <c r="E72" s="91"/>
      <c r="F72" s="91"/>
      <c r="G72" s="91"/>
      <c r="H72" s="91"/>
    </row>
    <row r="73" spans="1:8" ht="13.5" customHeight="1" x14ac:dyDescent="0.4">
      <c r="A73" s="91"/>
      <c r="B73" s="91"/>
      <c r="C73" s="91"/>
      <c r="D73" s="91"/>
      <c r="E73" s="91"/>
      <c r="F73" s="91"/>
      <c r="G73" s="91"/>
      <c r="H73" s="91"/>
    </row>
    <row r="74" spans="1:8" ht="13.5" customHeight="1" x14ac:dyDescent="0.4">
      <c r="A74" s="91"/>
      <c r="B74" s="91"/>
      <c r="C74" s="91"/>
      <c r="D74" s="91"/>
      <c r="E74" s="91"/>
      <c r="F74" s="91"/>
      <c r="G74" s="91"/>
      <c r="H74" s="91"/>
    </row>
  </sheetData>
  <sheetProtection formatCells="0" formatColumns="0" formatRows="0"/>
  <mergeCells count="18">
    <mergeCell ref="B4:C4"/>
    <mergeCell ref="B3:C3"/>
    <mergeCell ref="B2:C2"/>
    <mergeCell ref="B5:C5"/>
    <mergeCell ref="B6:C6"/>
    <mergeCell ref="B9:C9"/>
    <mergeCell ref="D9:E9"/>
    <mergeCell ref="F9:G9"/>
    <mergeCell ref="B10:C10"/>
    <mergeCell ref="D10:E10"/>
    <mergeCell ref="F10:G10"/>
    <mergeCell ref="Y10:Z10"/>
    <mergeCell ref="B42:C42"/>
    <mergeCell ref="D42:E42"/>
    <mergeCell ref="F42:G42"/>
    <mergeCell ref="B43:C43"/>
    <mergeCell ref="D43:E43"/>
    <mergeCell ref="F43:G43"/>
  </mergeCells>
  <phoneticPr fontId="2" type="noConversion"/>
  <pageMargins left="0.75" right="0.75" top="1" bottom="1" header="0.5" footer="0.5"/>
  <pageSetup scale="5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5"/>
  <sheetViews>
    <sheetView zoomScaleNormal="100" workbookViewId="0">
      <pane ySplit="11" topLeftCell="A12" activePane="bottomLeft" state="frozen"/>
      <selection pane="bottomLeft" activeCell="K12" sqref="K12"/>
    </sheetView>
  </sheetViews>
  <sheetFormatPr defaultColWidth="8.8203125" defaultRowHeight="13.5" customHeight="1" x14ac:dyDescent="0.4"/>
  <cols>
    <col min="1" max="1" width="42.703125" customWidth="1"/>
    <col min="2" max="11" width="12.703125" customWidth="1"/>
  </cols>
  <sheetData>
    <row r="1" spans="1:21" ht="18" thickBot="1" x14ac:dyDescent="0.6">
      <c r="A1" s="9" t="s">
        <v>73</v>
      </c>
      <c r="B1" s="9"/>
      <c r="C1" s="9"/>
      <c r="D1" s="9"/>
      <c r="G1" s="10" t="s">
        <v>23</v>
      </c>
      <c r="H1" s="1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ht="17.7" x14ac:dyDescent="0.55000000000000004">
      <c r="A2" s="102" t="s">
        <v>58</v>
      </c>
      <c r="B2" s="131" t="str">
        <f>IF(ISBLANK(Summary!B2),"",Summary!B2)</f>
        <v>Frances Zhu</v>
      </c>
      <c r="C2" s="132"/>
      <c r="D2" s="9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spans="1:21" ht="12.7" x14ac:dyDescent="0.4">
      <c r="A3" s="102" t="s">
        <v>54</v>
      </c>
      <c r="B3" s="131" t="str">
        <f>IF(ISBLANK(Summary!B3),"",Summary!B3)</f>
        <v>JR102416</v>
      </c>
      <c r="C3" s="132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</row>
    <row r="4" spans="1:21" ht="13.5" customHeight="1" x14ac:dyDescent="0.4">
      <c r="A4" s="102" t="s">
        <v>15</v>
      </c>
      <c r="B4" s="131" t="str">
        <f>IF(ISBLANK(Summary!B4),"",Summary!B4)</f>
        <v>Tenure-Track Assistant Professor - Space Robotics</v>
      </c>
      <c r="C4" s="132"/>
      <c r="D4" s="12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 ht="13.5" customHeight="1" x14ac:dyDescent="0.4">
      <c r="A5" s="102" t="s">
        <v>16</v>
      </c>
      <c r="B5" s="131" t="str">
        <f>IF(ISBLANK(Summary!B5),"",Summary!B5)</f>
        <v>Mechanical Engineering</v>
      </c>
      <c r="C5" s="132"/>
      <c r="D5" s="12"/>
      <c r="I5" s="2"/>
      <c r="J5" s="2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</row>
    <row r="6" spans="1:21" ht="13.5" customHeight="1" x14ac:dyDescent="0.4">
      <c r="A6" s="102" t="s">
        <v>17</v>
      </c>
      <c r="B6" s="133" t="str">
        <f>IF(ISBLANK(Summary!B6),"",Summary!B6)</f>
        <v>January 1,2025</v>
      </c>
      <c r="C6" s="134"/>
      <c r="D6" s="12"/>
      <c r="E6" s="2"/>
      <c r="F6" s="2"/>
      <c r="G6" s="2"/>
      <c r="H6" s="2"/>
      <c r="I6" s="2"/>
      <c r="J6" s="2"/>
      <c r="K6" s="93"/>
      <c r="L6" s="91"/>
      <c r="M6" s="91"/>
      <c r="N6" s="91"/>
      <c r="O6" s="91"/>
      <c r="P6" s="91"/>
      <c r="Q6" s="91"/>
      <c r="R6" s="91"/>
      <c r="S6" s="91"/>
      <c r="T6" s="91"/>
      <c r="U6" s="91"/>
    </row>
    <row r="7" spans="1:21" ht="13.5" customHeight="1" x14ac:dyDescent="0.4">
      <c r="A7" s="102" t="s">
        <v>37</v>
      </c>
      <c r="B7" s="103">
        <f>IF(ISBLANK(Summary!B7),"",Summary!B7)</f>
        <v>109000</v>
      </c>
      <c r="C7" s="60"/>
      <c r="D7" s="12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</row>
    <row r="8" spans="1:21" ht="13.5" customHeight="1" thickBot="1" x14ac:dyDescent="0.45"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</row>
    <row r="9" spans="1:21" ht="13.5" customHeight="1" x14ac:dyDescent="0.4">
      <c r="A9" s="2"/>
      <c r="B9" s="2"/>
      <c r="C9" s="2"/>
      <c r="D9" s="2"/>
      <c r="E9" s="128" t="s">
        <v>0</v>
      </c>
      <c r="F9" s="129"/>
      <c r="G9" s="128" t="s">
        <v>1</v>
      </c>
      <c r="H9" s="129"/>
      <c r="I9" s="128" t="s">
        <v>2</v>
      </c>
      <c r="J9" s="129"/>
      <c r="K9" s="93"/>
      <c r="L9" s="91"/>
      <c r="M9" s="91"/>
      <c r="N9" s="91"/>
      <c r="O9" s="91"/>
      <c r="P9" s="91"/>
      <c r="Q9" s="91"/>
      <c r="R9" s="91"/>
      <c r="S9" s="91"/>
      <c r="T9" s="91"/>
      <c r="U9" s="91"/>
    </row>
    <row r="10" spans="1:21" ht="13.5" customHeight="1" thickBot="1" x14ac:dyDescent="0.45">
      <c r="A10" s="2"/>
      <c r="B10" s="2"/>
      <c r="C10" s="2"/>
      <c r="D10" s="2"/>
      <c r="E10" s="130" t="s">
        <v>60</v>
      </c>
      <c r="F10" s="121"/>
      <c r="G10" s="130" t="s">
        <v>61</v>
      </c>
      <c r="H10" s="121"/>
      <c r="I10" s="130" t="s">
        <v>64</v>
      </c>
      <c r="J10" s="121"/>
      <c r="K10" s="93"/>
      <c r="L10" s="91"/>
      <c r="M10" s="91"/>
      <c r="N10" s="91"/>
      <c r="O10" s="91"/>
      <c r="P10" s="91"/>
      <c r="Q10" s="91"/>
      <c r="R10" s="91"/>
      <c r="S10" s="91"/>
      <c r="T10" s="91"/>
      <c r="U10" s="91"/>
    </row>
    <row r="11" spans="1:21" ht="13.5" customHeight="1" x14ac:dyDescent="0.4">
      <c r="A11" s="48" t="s">
        <v>38</v>
      </c>
      <c r="B11" s="48" t="s">
        <v>50</v>
      </c>
      <c r="C11" s="48" t="s">
        <v>51</v>
      </c>
      <c r="D11" s="48" t="s">
        <v>52</v>
      </c>
      <c r="E11" s="48" t="s">
        <v>9</v>
      </c>
      <c r="F11" s="48" t="s">
        <v>10</v>
      </c>
      <c r="G11" s="48" t="s">
        <v>9</v>
      </c>
      <c r="H11" s="48" t="s">
        <v>10</v>
      </c>
      <c r="I11" s="48" t="s">
        <v>9</v>
      </c>
      <c r="J11" s="48" t="s">
        <v>10</v>
      </c>
      <c r="K11" s="93" t="s">
        <v>103</v>
      </c>
      <c r="L11" s="91"/>
      <c r="M11" s="91"/>
      <c r="N11" s="91"/>
      <c r="O11" s="91"/>
      <c r="P11" s="91"/>
      <c r="Q11" s="91"/>
      <c r="R11" s="91"/>
      <c r="S11" s="91"/>
      <c r="T11" s="91"/>
      <c r="U11" s="91"/>
    </row>
    <row r="12" spans="1:21" ht="13.5" customHeight="1" x14ac:dyDescent="0.4">
      <c r="A12" s="97" t="s">
        <v>90</v>
      </c>
      <c r="B12" s="98">
        <v>75000</v>
      </c>
      <c r="C12" s="99">
        <v>1</v>
      </c>
      <c r="D12" s="36">
        <f>B12*C12</f>
        <v>75000</v>
      </c>
      <c r="E12" s="89">
        <v>70000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93" t="s">
        <v>100</v>
      </c>
      <c r="L12" s="91"/>
      <c r="M12" s="91"/>
      <c r="N12" s="91"/>
      <c r="O12" s="91"/>
      <c r="P12" s="91"/>
      <c r="Q12" s="91"/>
      <c r="R12" s="91"/>
      <c r="S12" s="91"/>
      <c r="T12" s="91"/>
      <c r="U12" s="91"/>
    </row>
    <row r="13" spans="1:21" ht="13.5" customHeight="1" x14ac:dyDescent="0.4">
      <c r="A13" s="97" t="s">
        <v>91</v>
      </c>
      <c r="B13" s="98">
        <v>3000</v>
      </c>
      <c r="C13" s="99">
        <v>2</v>
      </c>
      <c r="D13" s="36">
        <f t="shared" ref="D13:D41" si="0">B13*C13</f>
        <v>6000</v>
      </c>
      <c r="E13" s="89">
        <v>3000</v>
      </c>
      <c r="F13" s="89">
        <v>0</v>
      </c>
      <c r="G13" s="89">
        <v>3000</v>
      </c>
      <c r="H13" s="89">
        <v>0</v>
      </c>
      <c r="I13" s="96">
        <v>0</v>
      </c>
      <c r="J13" s="89">
        <v>0</v>
      </c>
      <c r="K13" s="93" t="s">
        <v>101</v>
      </c>
      <c r="L13" s="91"/>
      <c r="M13" s="91"/>
      <c r="N13" s="91"/>
      <c r="O13" s="91"/>
      <c r="P13" s="91"/>
      <c r="Q13" s="91"/>
      <c r="R13" s="91"/>
      <c r="S13" s="91"/>
      <c r="T13" s="91"/>
      <c r="U13" s="91"/>
    </row>
    <row r="14" spans="1:21" ht="13.5" customHeight="1" x14ac:dyDescent="0.4">
      <c r="A14" s="97" t="s">
        <v>92</v>
      </c>
      <c r="B14" s="98">
        <v>2000</v>
      </c>
      <c r="C14" s="99">
        <v>2</v>
      </c>
      <c r="D14" s="36">
        <f t="shared" si="0"/>
        <v>4000</v>
      </c>
      <c r="E14" s="89">
        <v>2000</v>
      </c>
      <c r="F14" s="89">
        <v>0</v>
      </c>
      <c r="G14" s="89">
        <v>2000</v>
      </c>
      <c r="H14" s="89">
        <v>0</v>
      </c>
      <c r="I14" s="96">
        <v>0</v>
      </c>
      <c r="J14" s="89">
        <v>0</v>
      </c>
      <c r="K14" s="93" t="s">
        <v>101</v>
      </c>
      <c r="L14" s="91"/>
      <c r="M14" s="91"/>
      <c r="N14" s="91"/>
      <c r="O14" s="91"/>
      <c r="P14" s="91"/>
      <c r="Q14" s="91"/>
      <c r="R14" s="91"/>
      <c r="S14" s="91"/>
      <c r="T14" s="91"/>
      <c r="U14" s="91"/>
    </row>
    <row r="15" spans="1:21" ht="13.5" customHeight="1" x14ac:dyDescent="0.4">
      <c r="A15" s="97" t="s">
        <v>93</v>
      </c>
      <c r="B15" s="98">
        <v>1000</v>
      </c>
      <c r="C15" s="99">
        <v>3</v>
      </c>
      <c r="D15" s="36">
        <f t="shared" si="0"/>
        <v>3000</v>
      </c>
      <c r="E15" s="89">
        <v>1000</v>
      </c>
      <c r="F15" s="89">
        <v>0</v>
      </c>
      <c r="G15" s="89">
        <v>1000</v>
      </c>
      <c r="H15" s="89">
        <v>0</v>
      </c>
      <c r="I15" s="96">
        <v>1000</v>
      </c>
      <c r="J15" s="89">
        <v>0</v>
      </c>
      <c r="K15" s="93" t="s">
        <v>101</v>
      </c>
      <c r="L15" s="91"/>
      <c r="M15" s="91"/>
      <c r="N15" s="91"/>
      <c r="O15" s="91"/>
      <c r="P15" s="91"/>
      <c r="Q15" s="91"/>
      <c r="R15" s="91"/>
      <c r="S15" s="91"/>
      <c r="T15" s="91"/>
      <c r="U15" s="91"/>
    </row>
    <row r="16" spans="1:21" ht="13.5" customHeight="1" x14ac:dyDescent="0.4">
      <c r="A16" s="97" t="s">
        <v>94</v>
      </c>
      <c r="B16" s="98">
        <v>3000</v>
      </c>
      <c r="C16" s="99">
        <v>1</v>
      </c>
      <c r="D16" s="36">
        <f t="shared" si="0"/>
        <v>3000</v>
      </c>
      <c r="E16" s="89">
        <v>3000</v>
      </c>
      <c r="F16" s="89">
        <v>0</v>
      </c>
      <c r="G16" s="89">
        <v>0</v>
      </c>
      <c r="H16" s="89">
        <v>0</v>
      </c>
      <c r="I16" s="96">
        <v>0</v>
      </c>
      <c r="J16" s="89">
        <v>0</v>
      </c>
      <c r="K16" s="93" t="s">
        <v>101</v>
      </c>
      <c r="L16" s="91"/>
      <c r="M16" s="91"/>
      <c r="N16" s="91"/>
      <c r="O16" s="91"/>
      <c r="P16" s="91"/>
      <c r="Q16" s="91"/>
      <c r="R16" s="91"/>
      <c r="S16" s="91"/>
      <c r="T16" s="91"/>
      <c r="U16" s="91"/>
    </row>
    <row r="17" spans="1:21" ht="13.5" customHeight="1" x14ac:dyDescent="0.4">
      <c r="A17" s="97" t="s">
        <v>97</v>
      </c>
      <c r="B17" s="98">
        <v>2000</v>
      </c>
      <c r="C17" s="99">
        <v>5</v>
      </c>
      <c r="D17" s="36">
        <f t="shared" si="0"/>
        <v>10000</v>
      </c>
      <c r="E17" s="89">
        <v>6000</v>
      </c>
      <c r="F17" s="89">
        <v>0</v>
      </c>
      <c r="G17" s="89">
        <v>2000</v>
      </c>
      <c r="H17" s="89">
        <v>0</v>
      </c>
      <c r="I17" s="96">
        <v>2000</v>
      </c>
      <c r="J17" s="89">
        <v>0</v>
      </c>
      <c r="K17" s="93" t="s">
        <v>101</v>
      </c>
      <c r="L17" s="91"/>
      <c r="M17" s="91"/>
      <c r="N17" s="91"/>
      <c r="O17" s="91"/>
      <c r="P17" s="91"/>
      <c r="Q17" s="91"/>
      <c r="R17" s="91"/>
      <c r="S17" s="91"/>
      <c r="T17" s="91"/>
      <c r="U17" s="91"/>
    </row>
    <row r="18" spans="1:21" ht="13.5" customHeight="1" x14ac:dyDescent="0.4">
      <c r="A18" s="97" t="s">
        <v>95</v>
      </c>
      <c r="B18" s="98">
        <v>200</v>
      </c>
      <c r="C18" s="99">
        <v>5</v>
      </c>
      <c r="D18" s="36">
        <f t="shared" si="0"/>
        <v>1000</v>
      </c>
      <c r="E18" s="89">
        <v>600</v>
      </c>
      <c r="F18" s="89">
        <v>0</v>
      </c>
      <c r="G18" s="89">
        <v>200</v>
      </c>
      <c r="H18" s="89">
        <v>0</v>
      </c>
      <c r="I18" s="96">
        <v>200</v>
      </c>
      <c r="J18" s="89">
        <v>0</v>
      </c>
      <c r="K18" s="93" t="s">
        <v>102</v>
      </c>
      <c r="L18" s="91"/>
      <c r="M18" s="91"/>
      <c r="N18" s="91"/>
      <c r="O18" s="91"/>
      <c r="P18" s="91"/>
      <c r="Q18" s="91"/>
      <c r="R18" s="91"/>
      <c r="S18" s="91"/>
      <c r="T18" s="91"/>
      <c r="U18" s="91"/>
    </row>
    <row r="19" spans="1:21" ht="13.5" customHeight="1" x14ac:dyDescent="0.4">
      <c r="A19" s="97" t="s">
        <v>96</v>
      </c>
      <c r="B19" s="98">
        <v>12000</v>
      </c>
      <c r="C19" s="99">
        <v>1</v>
      </c>
      <c r="D19" s="36">
        <f t="shared" si="0"/>
        <v>12000</v>
      </c>
      <c r="E19" s="89"/>
      <c r="F19" s="89">
        <v>0</v>
      </c>
      <c r="G19" s="89">
        <v>12000</v>
      </c>
      <c r="H19" s="89">
        <v>0</v>
      </c>
      <c r="I19" s="96">
        <v>0</v>
      </c>
      <c r="J19" s="89">
        <v>0</v>
      </c>
      <c r="K19" s="93" t="s">
        <v>100</v>
      </c>
      <c r="L19" s="91"/>
      <c r="M19" s="91"/>
      <c r="N19" s="91"/>
      <c r="O19" s="91"/>
      <c r="P19" s="91"/>
      <c r="Q19" s="91"/>
      <c r="R19" s="91"/>
      <c r="S19" s="91"/>
      <c r="T19" s="91"/>
      <c r="U19" s="91"/>
    </row>
    <row r="20" spans="1:21" ht="13.5" customHeight="1" x14ac:dyDescent="0.4">
      <c r="A20" s="97" t="s">
        <v>98</v>
      </c>
      <c r="B20" s="98">
        <v>5000</v>
      </c>
      <c r="C20" s="99">
        <v>2</v>
      </c>
      <c r="D20" s="36">
        <f t="shared" si="0"/>
        <v>10000</v>
      </c>
      <c r="E20" s="89">
        <v>5000</v>
      </c>
      <c r="F20" s="89">
        <v>0</v>
      </c>
      <c r="G20" s="89">
        <v>5000</v>
      </c>
      <c r="H20" s="89">
        <v>0</v>
      </c>
      <c r="I20" s="96">
        <v>0</v>
      </c>
      <c r="J20" s="89">
        <v>0</v>
      </c>
      <c r="K20" s="93" t="s">
        <v>102</v>
      </c>
      <c r="L20" s="91"/>
      <c r="M20" s="91"/>
      <c r="N20" s="91"/>
      <c r="O20" s="91"/>
      <c r="P20" s="91"/>
      <c r="Q20" s="91"/>
      <c r="R20" s="91"/>
      <c r="S20" s="91"/>
      <c r="T20" s="91"/>
      <c r="U20" s="91"/>
    </row>
    <row r="21" spans="1:21" ht="13.5" customHeight="1" x14ac:dyDescent="0.4">
      <c r="A21" s="97" t="s">
        <v>99</v>
      </c>
      <c r="B21" s="98">
        <v>3500</v>
      </c>
      <c r="C21" s="99">
        <v>1</v>
      </c>
      <c r="D21" s="36">
        <f t="shared" si="0"/>
        <v>3500</v>
      </c>
      <c r="E21" s="89">
        <v>1750</v>
      </c>
      <c r="F21" s="89">
        <v>0</v>
      </c>
      <c r="G21" s="89">
        <v>1750</v>
      </c>
      <c r="H21" s="89">
        <v>0</v>
      </c>
      <c r="I21" s="96">
        <v>0</v>
      </c>
      <c r="J21" s="89">
        <v>0</v>
      </c>
      <c r="K21" s="93" t="s">
        <v>101</v>
      </c>
      <c r="L21" s="91"/>
      <c r="M21" s="91"/>
      <c r="N21" s="91"/>
      <c r="O21" s="91"/>
      <c r="P21" s="91"/>
      <c r="Q21" s="91"/>
      <c r="R21" s="91"/>
      <c r="S21" s="91"/>
      <c r="T21" s="91"/>
      <c r="U21" s="91"/>
    </row>
    <row r="22" spans="1:21" ht="13.5" customHeight="1" x14ac:dyDescent="0.4">
      <c r="A22" s="97"/>
      <c r="B22" s="98"/>
      <c r="C22" s="99"/>
      <c r="D22" s="36">
        <f t="shared" si="0"/>
        <v>0</v>
      </c>
      <c r="E22" s="89">
        <v>0</v>
      </c>
      <c r="F22" s="89">
        <v>0</v>
      </c>
      <c r="G22" s="89">
        <v>0</v>
      </c>
      <c r="H22" s="89">
        <v>0</v>
      </c>
      <c r="I22" s="96">
        <v>0</v>
      </c>
      <c r="J22" s="89">
        <v>0</v>
      </c>
      <c r="K22" s="93"/>
      <c r="L22" s="91"/>
      <c r="M22" s="91"/>
      <c r="N22" s="91"/>
      <c r="O22" s="91"/>
      <c r="P22" s="91"/>
      <c r="Q22" s="91"/>
      <c r="R22" s="91"/>
      <c r="S22" s="91"/>
      <c r="T22" s="91"/>
      <c r="U22" s="91"/>
    </row>
    <row r="23" spans="1:21" ht="13.5" customHeight="1" x14ac:dyDescent="0.4">
      <c r="A23" s="97"/>
      <c r="B23" s="98"/>
      <c r="C23" s="99"/>
      <c r="D23" s="36">
        <f t="shared" si="0"/>
        <v>0</v>
      </c>
      <c r="E23" s="89">
        <v>0</v>
      </c>
      <c r="F23" s="89">
        <v>0</v>
      </c>
      <c r="G23" s="89">
        <v>0</v>
      </c>
      <c r="H23" s="89">
        <v>0</v>
      </c>
      <c r="I23" s="96">
        <v>0</v>
      </c>
      <c r="J23" s="89">
        <v>0</v>
      </c>
      <c r="K23" s="93"/>
      <c r="L23" s="91"/>
      <c r="M23" s="91"/>
      <c r="N23" s="91"/>
      <c r="O23" s="91"/>
      <c r="P23" s="91"/>
      <c r="Q23" s="91"/>
      <c r="R23" s="91"/>
      <c r="S23" s="91"/>
      <c r="T23" s="91"/>
      <c r="U23" s="91"/>
    </row>
    <row r="24" spans="1:21" ht="13.5" customHeight="1" x14ac:dyDescent="0.4">
      <c r="A24" s="97"/>
      <c r="B24" s="98"/>
      <c r="C24" s="99"/>
      <c r="D24" s="36">
        <f t="shared" si="0"/>
        <v>0</v>
      </c>
      <c r="E24" s="89">
        <v>0</v>
      </c>
      <c r="F24" s="89">
        <v>0</v>
      </c>
      <c r="G24" s="89">
        <v>0</v>
      </c>
      <c r="H24" s="89">
        <v>0</v>
      </c>
      <c r="I24" s="96">
        <v>0</v>
      </c>
      <c r="J24" s="89">
        <v>0</v>
      </c>
      <c r="K24" s="93"/>
      <c r="L24" s="91"/>
      <c r="M24" s="91"/>
      <c r="N24" s="91"/>
      <c r="O24" s="91"/>
      <c r="P24" s="91"/>
      <c r="Q24" s="91"/>
      <c r="R24" s="91"/>
      <c r="S24" s="91"/>
      <c r="T24" s="91"/>
      <c r="U24" s="91"/>
    </row>
    <row r="25" spans="1:21" ht="13.5" customHeight="1" x14ac:dyDescent="0.4">
      <c r="A25" s="97"/>
      <c r="B25" s="98"/>
      <c r="C25" s="99"/>
      <c r="D25" s="36">
        <f t="shared" si="0"/>
        <v>0</v>
      </c>
      <c r="E25" s="89">
        <v>0</v>
      </c>
      <c r="F25" s="89">
        <v>0</v>
      </c>
      <c r="G25" s="89">
        <v>0</v>
      </c>
      <c r="H25" s="89">
        <v>0</v>
      </c>
      <c r="I25" s="96">
        <v>0</v>
      </c>
      <c r="J25" s="89">
        <v>0</v>
      </c>
      <c r="K25" s="93"/>
      <c r="L25" s="91"/>
      <c r="M25" s="91"/>
      <c r="N25" s="91"/>
      <c r="O25" s="91"/>
      <c r="P25" s="91"/>
      <c r="Q25" s="91"/>
      <c r="R25" s="91"/>
      <c r="S25" s="91"/>
      <c r="T25" s="91"/>
      <c r="U25" s="91"/>
    </row>
    <row r="26" spans="1:21" ht="13.5" customHeight="1" x14ac:dyDescent="0.4">
      <c r="A26" s="97"/>
      <c r="B26" s="98"/>
      <c r="C26" s="99"/>
      <c r="D26" s="36">
        <f t="shared" si="0"/>
        <v>0</v>
      </c>
      <c r="E26" s="89">
        <v>0</v>
      </c>
      <c r="F26" s="89">
        <v>0</v>
      </c>
      <c r="G26" s="89">
        <v>0</v>
      </c>
      <c r="H26" s="89">
        <v>0</v>
      </c>
      <c r="I26" s="96">
        <v>0</v>
      </c>
      <c r="J26" s="89">
        <v>0</v>
      </c>
      <c r="K26" s="93"/>
      <c r="L26" s="91"/>
      <c r="M26" s="91"/>
      <c r="N26" s="91"/>
      <c r="O26" s="91"/>
      <c r="P26" s="91"/>
      <c r="Q26" s="91"/>
      <c r="R26" s="91"/>
      <c r="S26" s="91"/>
      <c r="T26" s="91"/>
      <c r="U26" s="91"/>
    </row>
    <row r="27" spans="1:21" ht="13.5" customHeight="1" x14ac:dyDescent="0.4">
      <c r="A27" s="97"/>
      <c r="B27" s="98"/>
      <c r="C27" s="99"/>
      <c r="D27" s="36">
        <f t="shared" si="0"/>
        <v>0</v>
      </c>
      <c r="E27" s="89">
        <v>0</v>
      </c>
      <c r="F27" s="89">
        <v>0</v>
      </c>
      <c r="G27" s="89">
        <v>0</v>
      </c>
      <c r="H27" s="89">
        <v>0</v>
      </c>
      <c r="I27" s="96">
        <v>0</v>
      </c>
      <c r="J27" s="89">
        <v>0</v>
      </c>
      <c r="K27" s="93"/>
      <c r="L27" s="91"/>
      <c r="M27" s="91"/>
      <c r="N27" s="91"/>
      <c r="O27" s="91"/>
      <c r="P27" s="91"/>
      <c r="Q27" s="91"/>
      <c r="R27" s="91"/>
      <c r="S27" s="91"/>
      <c r="T27" s="91"/>
      <c r="U27" s="91"/>
    </row>
    <row r="28" spans="1:21" ht="13.5" customHeight="1" x14ac:dyDescent="0.4">
      <c r="A28" s="97"/>
      <c r="B28" s="98"/>
      <c r="C28" s="99"/>
      <c r="D28" s="36">
        <f t="shared" si="0"/>
        <v>0</v>
      </c>
      <c r="E28" s="89">
        <v>0</v>
      </c>
      <c r="F28" s="89">
        <v>0</v>
      </c>
      <c r="G28" s="89">
        <v>0</v>
      </c>
      <c r="H28" s="89">
        <v>0</v>
      </c>
      <c r="I28" s="96">
        <v>0</v>
      </c>
      <c r="J28" s="89">
        <v>0</v>
      </c>
      <c r="K28" s="93"/>
      <c r="L28" s="91"/>
      <c r="M28" s="91"/>
      <c r="N28" s="91"/>
      <c r="O28" s="91"/>
      <c r="P28" s="91"/>
      <c r="Q28" s="91"/>
      <c r="R28" s="91"/>
      <c r="S28" s="91"/>
      <c r="T28" s="91"/>
      <c r="U28" s="91"/>
    </row>
    <row r="29" spans="1:21" ht="13.5" customHeight="1" x14ac:dyDescent="0.4">
      <c r="A29" s="97"/>
      <c r="B29" s="98"/>
      <c r="C29" s="99"/>
      <c r="D29" s="36">
        <f t="shared" si="0"/>
        <v>0</v>
      </c>
      <c r="E29" s="89">
        <v>0</v>
      </c>
      <c r="F29" s="89">
        <v>0</v>
      </c>
      <c r="G29" s="89">
        <v>0</v>
      </c>
      <c r="H29" s="89">
        <v>0</v>
      </c>
      <c r="I29" s="96">
        <v>0</v>
      </c>
      <c r="J29" s="89">
        <v>0</v>
      </c>
      <c r="K29" s="93"/>
      <c r="L29" s="91"/>
      <c r="M29" s="91"/>
      <c r="N29" s="91"/>
      <c r="O29" s="91"/>
      <c r="P29" s="91"/>
      <c r="Q29" s="91"/>
      <c r="R29" s="91"/>
      <c r="S29" s="91"/>
      <c r="T29" s="91"/>
      <c r="U29" s="91"/>
    </row>
    <row r="30" spans="1:21" ht="13.5" customHeight="1" x14ac:dyDescent="0.4">
      <c r="A30" s="97"/>
      <c r="B30" s="98"/>
      <c r="C30" s="99"/>
      <c r="D30" s="36">
        <f t="shared" si="0"/>
        <v>0</v>
      </c>
      <c r="E30" s="89">
        <v>0</v>
      </c>
      <c r="F30" s="89">
        <v>0</v>
      </c>
      <c r="G30" s="89">
        <v>0</v>
      </c>
      <c r="H30" s="89">
        <v>0</v>
      </c>
      <c r="I30" s="96">
        <v>0</v>
      </c>
      <c r="J30" s="89">
        <v>0</v>
      </c>
      <c r="K30" s="93"/>
      <c r="L30" s="91"/>
      <c r="M30" s="91"/>
      <c r="N30" s="91"/>
      <c r="O30" s="91"/>
      <c r="P30" s="91"/>
      <c r="Q30" s="91"/>
      <c r="R30" s="91"/>
      <c r="S30" s="91"/>
      <c r="T30" s="91"/>
      <c r="U30" s="91"/>
    </row>
    <row r="31" spans="1:21" ht="13.5" customHeight="1" x14ac:dyDescent="0.4">
      <c r="A31" s="97"/>
      <c r="B31" s="98"/>
      <c r="C31" s="99"/>
      <c r="D31" s="36">
        <f t="shared" si="0"/>
        <v>0</v>
      </c>
      <c r="E31" s="89">
        <v>0</v>
      </c>
      <c r="F31" s="89">
        <v>0</v>
      </c>
      <c r="G31" s="89">
        <v>0</v>
      </c>
      <c r="H31" s="89">
        <v>0</v>
      </c>
      <c r="I31" s="96">
        <v>0</v>
      </c>
      <c r="J31" s="89">
        <v>0</v>
      </c>
      <c r="K31" s="93"/>
      <c r="L31" s="91"/>
      <c r="M31" s="91"/>
      <c r="N31" s="91"/>
      <c r="O31" s="91"/>
      <c r="P31" s="91"/>
      <c r="Q31" s="91"/>
      <c r="R31" s="91"/>
      <c r="S31" s="91"/>
      <c r="T31" s="91"/>
      <c r="U31" s="91"/>
    </row>
    <row r="32" spans="1:21" ht="13.5" customHeight="1" x14ac:dyDescent="0.4">
      <c r="A32" s="97"/>
      <c r="B32" s="98"/>
      <c r="C32" s="99"/>
      <c r="D32" s="36">
        <f t="shared" si="0"/>
        <v>0</v>
      </c>
      <c r="E32" s="89">
        <v>0</v>
      </c>
      <c r="F32" s="89">
        <v>0</v>
      </c>
      <c r="G32" s="89">
        <v>0</v>
      </c>
      <c r="H32" s="89">
        <v>0</v>
      </c>
      <c r="I32" s="96">
        <v>0</v>
      </c>
      <c r="J32" s="89">
        <v>0</v>
      </c>
      <c r="K32" s="93"/>
      <c r="L32" s="91"/>
      <c r="M32" s="91"/>
      <c r="N32" s="91"/>
      <c r="O32" s="91"/>
      <c r="P32" s="91"/>
      <c r="Q32" s="91"/>
      <c r="R32" s="91"/>
      <c r="S32" s="91"/>
      <c r="T32" s="91"/>
      <c r="U32" s="91"/>
    </row>
    <row r="33" spans="1:21" ht="13.5" customHeight="1" x14ac:dyDescent="0.4">
      <c r="A33" s="97"/>
      <c r="B33" s="98"/>
      <c r="C33" s="99"/>
      <c r="D33" s="36">
        <f t="shared" si="0"/>
        <v>0</v>
      </c>
      <c r="E33" s="89">
        <v>0</v>
      </c>
      <c r="F33" s="89">
        <v>0</v>
      </c>
      <c r="G33" s="89">
        <v>0</v>
      </c>
      <c r="H33" s="89">
        <v>0</v>
      </c>
      <c r="I33" s="96">
        <v>0</v>
      </c>
      <c r="J33" s="89">
        <v>0</v>
      </c>
      <c r="K33" s="93"/>
      <c r="L33" s="91"/>
      <c r="M33" s="91"/>
      <c r="N33" s="91"/>
      <c r="O33" s="91"/>
      <c r="P33" s="91"/>
      <c r="Q33" s="91"/>
      <c r="R33" s="91"/>
      <c r="S33" s="91"/>
      <c r="T33" s="91"/>
      <c r="U33" s="91"/>
    </row>
    <row r="34" spans="1:21" ht="13.5" customHeight="1" x14ac:dyDescent="0.4">
      <c r="A34" s="97"/>
      <c r="B34" s="98"/>
      <c r="C34" s="99"/>
      <c r="D34" s="36">
        <f t="shared" si="0"/>
        <v>0</v>
      </c>
      <c r="E34" s="89">
        <v>0</v>
      </c>
      <c r="F34" s="89">
        <v>0</v>
      </c>
      <c r="G34" s="89">
        <v>0</v>
      </c>
      <c r="H34" s="89">
        <v>0</v>
      </c>
      <c r="I34" s="96">
        <v>0</v>
      </c>
      <c r="J34" s="89">
        <v>0</v>
      </c>
      <c r="K34" s="93"/>
      <c r="L34" s="91"/>
      <c r="M34" s="91"/>
      <c r="N34" s="91"/>
      <c r="O34" s="91"/>
      <c r="P34" s="91"/>
      <c r="Q34" s="91"/>
      <c r="R34" s="91"/>
      <c r="S34" s="91"/>
      <c r="T34" s="91"/>
      <c r="U34" s="91"/>
    </row>
    <row r="35" spans="1:21" ht="13.5" customHeight="1" x14ac:dyDescent="0.4">
      <c r="A35" s="97"/>
      <c r="B35" s="98"/>
      <c r="C35" s="99"/>
      <c r="D35" s="36">
        <f t="shared" si="0"/>
        <v>0</v>
      </c>
      <c r="E35" s="89">
        <v>0</v>
      </c>
      <c r="F35" s="89">
        <v>0</v>
      </c>
      <c r="G35" s="89">
        <v>0</v>
      </c>
      <c r="H35" s="89">
        <v>0</v>
      </c>
      <c r="I35" s="96">
        <v>0</v>
      </c>
      <c r="J35" s="89">
        <v>0</v>
      </c>
      <c r="K35" s="93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ht="13.5" customHeight="1" x14ac:dyDescent="0.4">
      <c r="A36" s="97"/>
      <c r="B36" s="98"/>
      <c r="C36" s="99"/>
      <c r="D36" s="36">
        <f t="shared" si="0"/>
        <v>0</v>
      </c>
      <c r="E36" s="89">
        <v>0</v>
      </c>
      <c r="F36" s="89">
        <v>0</v>
      </c>
      <c r="G36" s="89">
        <v>0</v>
      </c>
      <c r="H36" s="89">
        <v>0</v>
      </c>
      <c r="I36" s="96">
        <v>0</v>
      </c>
      <c r="J36" s="89">
        <v>0</v>
      </c>
      <c r="K36" s="93"/>
      <c r="L36" s="91"/>
      <c r="M36" s="91"/>
      <c r="N36" s="91"/>
      <c r="O36" s="91"/>
      <c r="P36" s="91"/>
      <c r="Q36" s="91"/>
      <c r="R36" s="91"/>
      <c r="S36" s="91"/>
      <c r="T36" s="91"/>
      <c r="U36" s="91"/>
    </row>
    <row r="37" spans="1:21" ht="13.5" customHeight="1" x14ac:dyDescent="0.4">
      <c r="A37" s="97"/>
      <c r="B37" s="98"/>
      <c r="C37" s="99"/>
      <c r="D37" s="36">
        <f t="shared" si="0"/>
        <v>0</v>
      </c>
      <c r="E37" s="89">
        <v>0</v>
      </c>
      <c r="F37" s="89">
        <v>0</v>
      </c>
      <c r="G37" s="89">
        <v>0</v>
      </c>
      <c r="H37" s="89">
        <v>0</v>
      </c>
      <c r="I37" s="96">
        <v>0</v>
      </c>
      <c r="J37" s="89">
        <v>0</v>
      </c>
      <c r="K37" s="93"/>
      <c r="L37" s="91"/>
      <c r="M37" s="91"/>
      <c r="N37" s="91"/>
      <c r="O37" s="91"/>
      <c r="P37" s="91"/>
      <c r="Q37" s="91"/>
      <c r="R37" s="91"/>
      <c r="S37" s="91"/>
      <c r="T37" s="91"/>
      <c r="U37" s="91"/>
    </row>
    <row r="38" spans="1:21" ht="13.5" customHeight="1" x14ac:dyDescent="0.4">
      <c r="A38" s="97"/>
      <c r="B38" s="98"/>
      <c r="C38" s="99"/>
      <c r="D38" s="36">
        <f t="shared" si="0"/>
        <v>0</v>
      </c>
      <c r="E38" s="89">
        <v>0</v>
      </c>
      <c r="F38" s="89">
        <v>0</v>
      </c>
      <c r="G38" s="89">
        <v>0</v>
      </c>
      <c r="H38" s="89">
        <v>0</v>
      </c>
      <c r="I38" s="96">
        <v>0</v>
      </c>
      <c r="J38" s="89">
        <v>0</v>
      </c>
      <c r="K38" s="93"/>
      <c r="L38" s="91"/>
      <c r="M38" s="91"/>
      <c r="N38" s="91"/>
      <c r="O38" s="91"/>
      <c r="P38" s="91"/>
      <c r="Q38" s="91"/>
      <c r="R38" s="91"/>
      <c r="S38" s="91"/>
      <c r="T38" s="91"/>
      <c r="U38" s="91"/>
    </row>
    <row r="39" spans="1:21" ht="13.5" customHeight="1" x14ac:dyDescent="0.4">
      <c r="A39" s="97"/>
      <c r="B39" s="98"/>
      <c r="C39" s="99"/>
      <c r="D39" s="36">
        <f t="shared" si="0"/>
        <v>0</v>
      </c>
      <c r="E39" s="89">
        <v>0</v>
      </c>
      <c r="F39" s="89">
        <v>0</v>
      </c>
      <c r="G39" s="89">
        <v>0</v>
      </c>
      <c r="H39" s="89">
        <v>0</v>
      </c>
      <c r="I39" s="96">
        <v>0</v>
      </c>
      <c r="J39" s="89">
        <v>0</v>
      </c>
      <c r="K39" s="93"/>
      <c r="L39" s="91"/>
      <c r="M39" s="91"/>
      <c r="N39" s="91"/>
      <c r="O39" s="91"/>
      <c r="P39" s="91"/>
      <c r="Q39" s="91"/>
      <c r="R39" s="91"/>
      <c r="S39" s="91"/>
      <c r="T39" s="91"/>
      <c r="U39" s="91"/>
    </row>
    <row r="40" spans="1:21" ht="13.5" customHeight="1" x14ac:dyDescent="0.4">
      <c r="A40" s="97"/>
      <c r="B40" s="98"/>
      <c r="C40" s="99"/>
      <c r="D40" s="36">
        <f t="shared" si="0"/>
        <v>0</v>
      </c>
      <c r="E40" s="89">
        <v>0</v>
      </c>
      <c r="F40" s="89">
        <v>0</v>
      </c>
      <c r="G40" s="89">
        <v>0</v>
      </c>
      <c r="H40" s="89">
        <v>0</v>
      </c>
      <c r="I40" s="96">
        <v>0</v>
      </c>
      <c r="J40" s="89">
        <v>0</v>
      </c>
      <c r="K40" s="93"/>
      <c r="L40" s="91"/>
      <c r="M40" s="91"/>
      <c r="N40" s="91"/>
      <c r="O40" s="91"/>
      <c r="P40" s="91"/>
      <c r="Q40" s="91"/>
      <c r="R40" s="91"/>
      <c r="S40" s="91"/>
      <c r="T40" s="91"/>
      <c r="U40" s="91"/>
    </row>
    <row r="41" spans="1:21" ht="13.5" customHeight="1" x14ac:dyDescent="0.4">
      <c r="A41" s="97"/>
      <c r="B41" s="98"/>
      <c r="C41" s="99"/>
      <c r="D41" s="36">
        <f t="shared" si="0"/>
        <v>0</v>
      </c>
      <c r="E41" s="89">
        <v>0</v>
      </c>
      <c r="F41" s="89">
        <v>0</v>
      </c>
      <c r="G41" s="89">
        <v>0</v>
      </c>
      <c r="H41" s="89">
        <v>0</v>
      </c>
      <c r="I41" s="89">
        <v>0</v>
      </c>
      <c r="J41" s="96">
        <v>0</v>
      </c>
      <c r="K41" s="93"/>
      <c r="L41" s="91"/>
      <c r="M41" s="91"/>
      <c r="N41" s="91"/>
      <c r="O41" s="91"/>
      <c r="P41" s="91"/>
      <c r="Q41" s="91"/>
      <c r="R41" s="91"/>
      <c r="S41" s="91"/>
      <c r="T41" s="91"/>
      <c r="U41" s="91"/>
    </row>
    <row r="42" spans="1:21" ht="13.5" customHeight="1" thickBot="1" x14ac:dyDescent="0.45">
      <c r="A42" s="100" t="s">
        <v>3</v>
      </c>
      <c r="B42" s="37"/>
      <c r="C42" s="37"/>
      <c r="D42" s="62">
        <f t="shared" ref="D42:J42" si="1">ROUND(SUM(D12:D41),0)</f>
        <v>127500</v>
      </c>
      <c r="E42" s="62">
        <f t="shared" si="1"/>
        <v>92350</v>
      </c>
      <c r="F42" s="62">
        <f t="shared" si="1"/>
        <v>0</v>
      </c>
      <c r="G42" s="62">
        <f t="shared" si="1"/>
        <v>26950</v>
      </c>
      <c r="H42" s="62">
        <f t="shared" si="1"/>
        <v>0</v>
      </c>
      <c r="I42" s="62">
        <f t="shared" si="1"/>
        <v>3200</v>
      </c>
      <c r="J42" s="62">
        <f t="shared" si="1"/>
        <v>0</v>
      </c>
      <c r="K42" s="93"/>
      <c r="L42" s="91"/>
      <c r="M42" s="91"/>
      <c r="N42" s="91"/>
      <c r="O42" s="91"/>
      <c r="P42" s="91"/>
      <c r="Q42" s="91"/>
      <c r="R42" s="91"/>
      <c r="S42" s="91"/>
      <c r="T42" s="91"/>
      <c r="U42" s="91"/>
    </row>
    <row r="43" spans="1:21" ht="13.5" customHeight="1" x14ac:dyDescent="0.4">
      <c r="A43" s="2"/>
      <c r="B43" s="2"/>
      <c r="C43" s="2"/>
      <c r="D43" s="2"/>
      <c r="E43" s="13"/>
      <c r="F43" s="13"/>
      <c r="G43" s="13"/>
      <c r="H43" s="13"/>
      <c r="I43" s="13"/>
      <c r="J43" s="13"/>
      <c r="K43" s="93"/>
      <c r="L43" s="91"/>
      <c r="M43" s="91"/>
      <c r="N43" s="91"/>
      <c r="O43" s="91"/>
      <c r="P43" s="91"/>
      <c r="Q43" s="91"/>
      <c r="R43" s="91"/>
      <c r="S43" s="91"/>
      <c r="T43" s="91"/>
      <c r="U43" s="91"/>
    </row>
    <row r="44" spans="1:21" ht="13.5" customHeight="1" thickBot="1" x14ac:dyDescent="0.45">
      <c r="A44" s="2"/>
      <c r="B44" s="2"/>
      <c r="C44" s="2"/>
      <c r="D44" s="2"/>
      <c r="E44" s="13"/>
      <c r="F44" s="13"/>
      <c r="G44" s="13"/>
      <c r="H44" s="13"/>
      <c r="I44" s="13"/>
      <c r="J44" s="13"/>
      <c r="K44" s="93"/>
      <c r="L44" s="91"/>
      <c r="M44" s="91"/>
      <c r="N44" s="91"/>
      <c r="O44" s="91"/>
      <c r="P44" s="91"/>
      <c r="Q44" s="91"/>
      <c r="R44" s="91"/>
      <c r="S44" s="91"/>
      <c r="T44" s="91"/>
      <c r="U44" s="91"/>
    </row>
    <row r="45" spans="1:21" ht="13.5" customHeight="1" x14ac:dyDescent="0.4">
      <c r="A45" s="17" t="s">
        <v>47</v>
      </c>
      <c r="B45" s="35"/>
      <c r="C45" s="35"/>
      <c r="D45" s="35"/>
      <c r="E45" s="24">
        <f t="shared" ref="E45:I45" si="2">E42</f>
        <v>92350</v>
      </c>
      <c r="F45" s="24"/>
      <c r="G45" s="24">
        <f t="shared" si="2"/>
        <v>26950</v>
      </c>
      <c r="H45" s="24"/>
      <c r="I45" s="24">
        <f t="shared" si="2"/>
        <v>3200</v>
      </c>
      <c r="J45" s="24"/>
      <c r="K45" s="93"/>
      <c r="L45" s="91"/>
      <c r="M45" s="91"/>
      <c r="N45" s="91"/>
      <c r="O45" s="91"/>
      <c r="P45" s="91"/>
      <c r="Q45" s="91"/>
      <c r="R45" s="91"/>
      <c r="S45" s="91"/>
      <c r="T45" s="91"/>
      <c r="U45" s="91"/>
    </row>
    <row r="46" spans="1:21" ht="13.5" customHeight="1" thickBot="1" x14ac:dyDescent="0.45">
      <c r="A46" s="4" t="s">
        <v>48</v>
      </c>
      <c r="B46" s="34"/>
      <c r="C46" s="34"/>
      <c r="D46" s="34"/>
      <c r="E46" s="23"/>
      <c r="F46" s="23">
        <f t="shared" ref="F46:J46" si="3">F42</f>
        <v>0</v>
      </c>
      <c r="G46" s="23"/>
      <c r="H46" s="23">
        <f t="shared" si="3"/>
        <v>0</v>
      </c>
      <c r="I46" s="23"/>
      <c r="J46" s="23">
        <f t="shared" si="3"/>
        <v>0</v>
      </c>
      <c r="K46" s="93"/>
      <c r="L46" s="91"/>
      <c r="M46" s="91"/>
      <c r="N46" s="91"/>
      <c r="O46" s="91"/>
      <c r="P46" s="91"/>
      <c r="Q46" s="91"/>
      <c r="R46" s="91"/>
      <c r="S46" s="91"/>
      <c r="T46" s="91"/>
      <c r="U46" s="91"/>
    </row>
    <row r="47" spans="1:21" ht="13.5" customHeight="1" x14ac:dyDescent="0.4">
      <c r="A47" s="2"/>
      <c r="B47" s="2"/>
      <c r="C47" s="2"/>
      <c r="D47" s="2"/>
      <c r="E47" s="15"/>
      <c r="F47" s="15"/>
      <c r="G47" s="15"/>
      <c r="H47" s="15"/>
      <c r="I47" s="15"/>
      <c r="J47" s="16"/>
      <c r="K47" s="93"/>
      <c r="L47" s="91"/>
      <c r="M47" s="91"/>
      <c r="N47" s="91"/>
      <c r="O47" s="91"/>
      <c r="P47" s="91"/>
      <c r="Q47" s="91"/>
      <c r="R47" s="91"/>
      <c r="S47" s="91"/>
      <c r="T47" s="91"/>
      <c r="U47" s="91"/>
    </row>
    <row r="48" spans="1:21" ht="13.5" customHeight="1" x14ac:dyDescent="0.4">
      <c r="A48" s="1" t="s">
        <v>49</v>
      </c>
      <c r="B48" s="101"/>
      <c r="C48" s="101"/>
      <c r="D48" s="101"/>
      <c r="E48" s="91"/>
      <c r="F48" s="91"/>
      <c r="G48" s="91"/>
      <c r="H48" s="91"/>
      <c r="I48" s="91"/>
      <c r="J48" s="91"/>
      <c r="K48" s="94"/>
      <c r="L48" s="91"/>
      <c r="M48" s="91"/>
      <c r="N48" s="91"/>
      <c r="O48" s="91"/>
      <c r="P48" s="91"/>
      <c r="Q48" s="91"/>
      <c r="R48" s="91"/>
      <c r="S48" s="91"/>
      <c r="T48" s="91"/>
      <c r="U48" s="91"/>
    </row>
    <row r="49" spans="1:21" ht="13.5" customHeight="1" x14ac:dyDescent="0.4">
      <c r="A49" s="91"/>
      <c r="B49" s="91"/>
      <c r="C49" s="91"/>
      <c r="D49" s="91"/>
      <c r="E49" s="91"/>
      <c r="F49" s="91"/>
      <c r="G49" s="91"/>
      <c r="H49" s="91"/>
      <c r="I49" s="92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</row>
    <row r="50" spans="1:21" ht="13.5" customHeight="1" x14ac:dyDescent="0.4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</row>
    <row r="51" spans="1:21" ht="13.5" customHeight="1" x14ac:dyDescent="0.4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</row>
    <row r="52" spans="1:21" ht="13.5" customHeight="1" x14ac:dyDescent="0.4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</row>
    <row r="53" spans="1:21" ht="13.5" customHeight="1" x14ac:dyDescent="0.4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</row>
    <row r="54" spans="1:21" ht="13.5" customHeight="1" x14ac:dyDescent="0.4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</row>
    <row r="55" spans="1:21" ht="13.5" customHeight="1" x14ac:dyDescent="0.4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</row>
    <row r="56" spans="1:21" ht="13.5" customHeight="1" x14ac:dyDescent="0.4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</row>
    <row r="57" spans="1:21" ht="13.5" customHeight="1" x14ac:dyDescent="0.4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</row>
    <row r="58" spans="1:21" ht="13.5" customHeight="1" x14ac:dyDescent="0.4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</row>
    <row r="59" spans="1:21" ht="13.5" customHeight="1" x14ac:dyDescent="0.4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</row>
    <row r="60" spans="1:21" ht="13.5" customHeight="1" x14ac:dyDescent="0.4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</row>
    <row r="61" spans="1:21" ht="13.5" customHeight="1" x14ac:dyDescent="0.4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</row>
    <row r="62" spans="1:21" ht="13.5" customHeight="1" x14ac:dyDescent="0.4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</row>
    <row r="63" spans="1:21" ht="13.5" customHeight="1" x14ac:dyDescent="0.4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</row>
    <row r="64" spans="1:21" ht="13.5" customHeight="1" x14ac:dyDescent="0.4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</row>
    <row r="65" spans="1:21" ht="13.5" customHeight="1" x14ac:dyDescent="0.4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</row>
  </sheetData>
  <sheetProtection password="D1F2" sheet="1" objects="1" scenarios="1" formatCells="0" formatColumns="0" formatRows="0"/>
  <mergeCells count="11">
    <mergeCell ref="B2:C2"/>
    <mergeCell ref="B3:C3"/>
    <mergeCell ref="B4:C4"/>
    <mergeCell ref="B5:C5"/>
    <mergeCell ref="B6:C6"/>
    <mergeCell ref="E9:F9"/>
    <mergeCell ref="G9:H9"/>
    <mergeCell ref="I9:J9"/>
    <mergeCell ref="E10:F10"/>
    <mergeCell ref="G10:H10"/>
    <mergeCell ref="I10:J10"/>
  </mergeCells>
  <pageMargins left="0.75" right="0.75" top="1" bottom="1" header="0.5" footer="0.5"/>
  <pageSetup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Equipment Wksht</vt:lpstr>
    </vt:vector>
  </TitlesOfParts>
  <Company>Colorado School of Mines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Parker</dc:creator>
  <cp:lastModifiedBy>Frances Zhu</cp:lastModifiedBy>
  <cp:lastPrinted>2016-01-13T15:22:00Z</cp:lastPrinted>
  <dcterms:created xsi:type="dcterms:W3CDTF">2007-03-21T13:41:53Z</dcterms:created>
  <dcterms:modified xsi:type="dcterms:W3CDTF">2024-03-11T18:44:25Z</dcterms:modified>
</cp:coreProperties>
</file>